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3eb65848b578bae7/Documents/"/>
    </mc:Choice>
  </mc:AlternateContent>
  <xr:revisionPtr revIDLastSave="0" documentId="8_{1FA005D9-2EA1-4DEE-846E-45AE669B8404}" xr6:coauthVersionLast="47" xr6:coauthVersionMax="47" xr10:uidLastSave="{00000000-0000-0000-0000-000000000000}"/>
  <bookViews>
    <workbookView showVerticalScroll="0" xWindow="-110" yWindow="-110" windowWidth="21820" windowHeight="13900" tabRatio="592" activeTab="2" xr2:uid="{11632DFA-D098-8B4C-BB9D-D659C9AEACBB}"/>
  </bookViews>
  <sheets>
    <sheet name="Datatable" sheetId="1" r:id="rId1"/>
    <sheet name="Pivot Tables" sheetId="2" r:id="rId2"/>
    <sheet name="Dashboard" sheetId="3" r:id="rId3"/>
  </sheets>
  <definedNames>
    <definedName name="_xlchart.v5.0" hidden="1">'Pivot Tables'!$AW$8</definedName>
    <definedName name="_xlchart.v5.1" hidden="1">'Pivot Tables'!$AW$9:$AW$12</definedName>
    <definedName name="_xlchart.v5.2" hidden="1">'Pivot Tables'!$AX$8</definedName>
    <definedName name="_xlchart.v5.3" hidden="1">'Pivot Tables'!$AX$9:$AX$12</definedName>
    <definedName name="Slicer_Driver_Name">#N/A</definedName>
    <definedName name="Slicer_Month">#N/A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0" i="2" l="1"/>
  <c r="AD11" i="2"/>
  <c r="AD12" i="2"/>
  <c r="AD13" i="2"/>
  <c r="AD14" i="2"/>
  <c r="AD15" i="2"/>
  <c r="AD16" i="2"/>
  <c r="AD17" i="2"/>
  <c r="AD18" i="2"/>
  <c r="AD19" i="2"/>
  <c r="AD20" i="2"/>
  <c r="AD9" i="2"/>
  <c r="BB12" i="2"/>
  <c r="BB11" i="2"/>
  <c r="BB10" i="2"/>
  <c r="AU5" i="2"/>
  <c r="AX10" i="2"/>
  <c r="AX11" i="2"/>
  <c r="AX12" i="2"/>
  <c r="AX9" i="2"/>
  <c r="AS6" i="2"/>
  <c r="BK5" i="2"/>
  <c r="BI5" i="2"/>
  <c r="BG6" i="2"/>
  <c r="BF6" i="2"/>
  <c r="BG5" i="2"/>
  <c r="BF5" i="2"/>
  <c r="BE6" i="2"/>
  <c r="BE5" i="2"/>
  <c r="BC5" i="2"/>
  <c r="BB5" i="2"/>
  <c r="BA5" i="2"/>
  <c r="AZ5" i="2"/>
  <c r="AY5" i="2"/>
  <c r="AQ5" i="2"/>
  <c r="AP5" i="2"/>
  <c r="AO5" i="2"/>
  <c r="AN5" i="2"/>
  <c r="AM5" i="2"/>
  <c r="AL5" i="2"/>
  <c r="AG5" i="2"/>
  <c r="AH5" i="2"/>
  <c r="AB5" i="2"/>
  <c r="AC5" i="2"/>
  <c r="Z5" i="2"/>
  <c r="Y5" i="2"/>
  <c r="X5" i="2"/>
  <c r="W5" i="2"/>
  <c r="T5" i="2"/>
  <c r="S5" i="2"/>
  <c r="R5" i="2"/>
  <c r="Q5" i="2"/>
  <c r="M5" i="2"/>
  <c r="L5" i="2"/>
  <c r="G5" i="2"/>
  <c r="D5" i="2"/>
  <c r="C5" i="2"/>
  <c r="B5" i="2"/>
  <c r="AV5" i="2" l="1"/>
  <c r="AD8" i="3"/>
  <c r="B6" i="2"/>
  <c r="C6" i="2"/>
</calcChain>
</file>

<file path=xl/sharedStrings.xml><?xml version="1.0" encoding="utf-8"?>
<sst xmlns="http://schemas.openxmlformats.org/spreadsheetml/2006/main" count="548" uniqueCount="108">
  <si>
    <t>Month</t>
  </si>
  <si>
    <t>Day</t>
  </si>
  <si>
    <t>Load</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</si>
  <si>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</si>
  <si>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</si>
  <si>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</si>
  <si>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</si>
  <si>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</si>
  <si>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</si>
  <si>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</si>
  <si>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</si>
  <si>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</si>
  <si>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</si>
  <si>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</si>
  <si>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</si>
  <si>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</si>
  <si>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</si>
  <si>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</si>
  <si>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</si>
  <si>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</si>
  <si>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</si>
  <si>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Jan</t>
  </si>
  <si>
    <t>Wood</t>
  </si>
  <si>
    <t>Feb</t>
  </si>
  <si>
    <t>Sand</t>
  </si>
  <si>
    <t>Mar</t>
  </si>
  <si>
    <t>Iron</t>
  </si>
  <si>
    <t>Freightliner Sprinter</t>
  </si>
  <si>
    <t>Apr</t>
  </si>
  <si>
    <t>Chevrolet Express</t>
  </si>
  <si>
    <t>May</t>
  </si>
  <si>
    <t>Jun</t>
  </si>
  <si>
    <t>RAM ProMaster</t>
  </si>
  <si>
    <t>Jul</t>
  </si>
  <si>
    <t>Nissan NV2500</t>
  </si>
  <si>
    <t>Aug</t>
  </si>
  <si>
    <t>Sep</t>
  </si>
  <si>
    <t>Oct</t>
  </si>
  <si>
    <t>Nov</t>
  </si>
  <si>
    <t>Dec</t>
  </si>
  <si>
    <t>Alessandro Smith</t>
  </si>
  <si>
    <t>Beauregard Mike</t>
  </si>
  <si>
    <t>Jean Bartholomew</t>
  </si>
  <si>
    <t>Jaison Augustine</t>
  </si>
  <si>
    <t>Tonnage</t>
  </si>
  <si>
    <t>Customer Type</t>
  </si>
  <si>
    <t>Retaining Customer</t>
  </si>
  <si>
    <t>New Customer</t>
  </si>
  <si>
    <t>Destination</t>
  </si>
  <si>
    <t>Alberta</t>
  </si>
  <si>
    <t>British Columbia</t>
  </si>
  <si>
    <t>Manitoba</t>
  </si>
  <si>
    <t>New Brunswick</t>
  </si>
  <si>
    <t>Nova Scotia</t>
  </si>
  <si>
    <t>Nunavut</t>
  </si>
  <si>
    <t>Yukon</t>
  </si>
  <si>
    <t>First condition type</t>
  </si>
  <si>
    <t>Shipment cost sub-items</t>
  </si>
  <si>
    <t>Basic freight</t>
  </si>
  <si>
    <t>Final Amount</t>
  </si>
  <si>
    <t>ERE Stage</t>
  </si>
  <si>
    <t>Nunavut.</t>
  </si>
  <si>
    <t>Sum of Rate</t>
  </si>
  <si>
    <t>Sum of Total Expenses</t>
  </si>
  <si>
    <t>Sum of Balance</t>
  </si>
  <si>
    <t>Balance</t>
  </si>
  <si>
    <t>Expenses</t>
  </si>
  <si>
    <t>Monthly Rate</t>
  </si>
  <si>
    <t>Row Labels</t>
  </si>
  <si>
    <t>Grand Total</t>
  </si>
  <si>
    <t>Monthly Balance</t>
  </si>
  <si>
    <t>Year To Date - Total Balance</t>
  </si>
  <si>
    <t>Count of Customer Type</t>
  </si>
  <si>
    <t>Sum of Insurance</t>
  </si>
  <si>
    <t>Sum of Fuel</t>
  </si>
  <si>
    <t>Sum of Diesel Exhaust Fluid</t>
  </si>
  <si>
    <t>Sum of Advance</t>
  </si>
  <si>
    <t>Truck Expense</t>
  </si>
  <si>
    <t>Freight Expense</t>
  </si>
  <si>
    <t>Sum of Warehouse</t>
  </si>
  <si>
    <t>Sum of Repairs</t>
  </si>
  <si>
    <t>Sum of Tolls</t>
  </si>
  <si>
    <t>Sum of Fundings</t>
  </si>
  <si>
    <t xml:space="preserve">Warehouse   </t>
  </si>
  <si>
    <t>Repairs &amp; Costs</t>
  </si>
  <si>
    <t>Red Dot</t>
  </si>
  <si>
    <t>●</t>
  </si>
  <si>
    <t>Monthly Expenses &amp; Income</t>
  </si>
  <si>
    <t>Driver Payroll</t>
  </si>
  <si>
    <t>Sum of Odometer</t>
  </si>
  <si>
    <t>Sum of Miles</t>
  </si>
  <si>
    <t>Sum of Rate Per Miles</t>
  </si>
  <si>
    <t>Sum of Extra Stops</t>
  </si>
  <si>
    <t>Sum of Extra Pay</t>
  </si>
  <si>
    <t>Sum of Costs Driver Paid</t>
  </si>
  <si>
    <t>Total Payroll</t>
  </si>
  <si>
    <t>Destinations</t>
  </si>
  <si>
    <t>Count of Destination</t>
  </si>
  <si>
    <t>Freight</t>
  </si>
  <si>
    <t>Cities</t>
  </si>
  <si>
    <t>Sum of First condition type</t>
  </si>
  <si>
    <t>Sum of Shipment cost sub-items</t>
  </si>
  <si>
    <t>Sum of ERE Stage</t>
  </si>
  <si>
    <t>Sum of Basic freight</t>
  </si>
  <si>
    <t>Sum of Final Amount</t>
  </si>
  <si>
    <t>Sum of Tonnage</t>
  </si>
  <si>
    <t>Count of Load</t>
  </si>
  <si>
    <t>Total Tonnage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</si>
</sst>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409]mmmm\ d\,\ yyyy;@"/>
    <numFmt numFmtId="165" formatCode="&quot;$&quot;#,##0"/>
    <numFmt numFmtId="166" formatCode="[$-409]d\-mmm\-yy;@"/>
    <numFmt numFmtId="167" formatCode="0.0"/>
    <numFmt numFmtId="171" formatCode="&quot;$&quot;#,##0.00"/>
    <numFmt numFmtId="172" formatCode="#,##0.0"/>
  </numFmts>
  <fonts count="16"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2"/>
      <color theme="1"/>
      <name val="Arial"/>
      <family val="2"/>
    </font>
    <font>
      <sz val="12"/>
      <color theme="1" tint="4.9989318521683403E-2"/>
      <name val="Arial"/>
      <family val="2"/>
    </font>
    <font>
      <b/>
      <sz val="12"/>
      <color theme="1" tint="4.9989318521683403E-2"/>
      <name val="Arial"/>
      <family val="2"/>
    </font>
    <font>
      <sz val="11"/>
      <color rgb="FFFF0000"/>
      <name val="Calibri"/>
      <family val="2"/>
      <scheme val="minor"/>
    </font>
    <font>
      <b/>
      <sz val="11"/>
      <color theme="1"/>
      <name val="Calibri"/>
      <family val="2"/>
      <scheme val="minor"/>
    </font>
    <font>
      <b/>
      <sz val="12"/>
      <color theme="1"/>
      <name val="Arial"/>
      <family val="2"/>
    </font>
    <font>
      <b/>
      <sz val="11"/>
      <color theme="1"/>
      <name val="Arial"/>
      <family val="2"/>
    </font>
    <font>
      <sz val="12"/>
      <color theme="2" tint="-0.499984740745262"/>
      <name val="Arial"/>
      <family val="2"/>
    </font>
    <font>
      <b/>
      <sz val="12"/>
      <color theme="2" tint="-0.499984740745262"/>
      <name val="Arial"/>
      <family val="2"/>
    </font>
    <font>
      <b/>
      <sz val="12"/>
      <color rgb="FFC00000"/>
      <name val="Arial"/>
      <family val="2"/>
    </font>
    <font>
      <b/>
      <sz val="12"/>
      <color rgb="FFC00000"/>
      <name val="Calibri"/>
      <family val="2"/>
      <scheme val="minor"/>
    </font>
    <font>
      <b/>
      <sz val="11"/>
      <color theme="2" tint="-0.499984740745262"/>
      <name val="Arial"/>
      <family val="2"/>
    </font>
  </fonts>
  <fills count="3">
    <fill>
      <patternFill patternType="none"/>
    </fill>
    <fill>
      <patternFill patternType="gray125"/>
    </fill>
    <fill>
      <patternFill patternType="solid">
        <fgColor theme="1" tint="0.34998626667073579"/>
        <bgColor indexed="64"/>
      </patternFill>
    </fill>
  </fills>
  <borders count="8">
    <border>
      <left/>
      <right/>
      <top/>
      <bottom/>
      <diagonal/>
    </border>
    <border>
      <left style="dashed">
        <color theme="0" tint="-0.249977111117893"/>
      </left>
      <right/>
      <top/>
      <bottom/>
      <diagonal/>
    </border>
    <border>
      <left style="dashed">
        <color theme="0" tint="-0.249977111117893"/>
      </left>
      <right style="dashed">
        <color theme="0" tint="-0.249977111117893"/>
      </right>
      <top/>
      <bottom/>
      <diagonal/>
    </border>
    <border>
      <left/>
      <right style="dashed">
        <color theme="2"/>
      </right>
      <top/>
      <bottom/>
      <diagonal/>
    </border>
    <border>
      <left/>
      <right/>
      <top/>
      <bottom style="dashed">
        <color theme="2"/>
      </bottom>
      <diagonal/>
    </border>
    <border>
      <left style="dashed">
        <color theme="2"/>
      </left>
      <right style="dashed">
        <color theme="2"/>
      </right>
      <top style="dashed">
        <color theme="2"/>
      </top>
      <bottom/>
      <diagonal/>
    </border>
    <border>
      <left style="dashed">
        <color theme="2"/>
      </left>
      <right style="dashed">
        <color theme="2"/>
      </right>
      <top/>
      <bottom/>
      <diagonal/>
    </border>
    <border>
      <left style="dashed">
        <color theme="2"/>
      </left>
      <right style="dashed">
        <color theme="2"/>
      </right>
      <top/>
      <bottom style="dashed">
        <color theme="2"/>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wrapText="1"/>
    </xf>
    <xf numFmtId="0" fontId="4" fillId="0" borderId="0" xfId="0" applyFont="1"/>
    <xf numFmtId="0" fontId="4" fillId="0" borderId="0" xfId="0" applyFont="1" applyAlignment="1">
      <alignment horizontal="center"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67" fontId="5" fillId="0" borderId="0" xfId="0" applyNumberFormat="1" applyFont="1" applyAlignment="1">
      <alignment horizontal="center" vertical="center"/>
    </xf>
    <xf numFmtId="165" fontId="6" fillId="0" borderId="0" xfId="1" applyNumberFormat="1" applyFont="1" applyBorder="1" applyAlignment="1">
      <alignment horizontal="center" vertical="center"/>
    </xf>
    <xf numFmtId="0" fontId="5" fillId="0" borderId="1" xfId="0" applyFont="1" applyBorder="1" applyAlignment="1">
      <alignment horizontal="left" vertical="center"/>
    </xf>
    <xf numFmtId="165" fontId="5" fillId="0" borderId="0" xfId="0" applyNumberFormat="1" applyFont="1" applyAlignment="1">
      <alignment horizontal="center" vertical="center"/>
    </xf>
    <xf numFmtId="165" fontId="5" fillId="0" borderId="1" xfId="0" applyNumberFormat="1" applyFont="1" applyBorder="1" applyAlignment="1">
      <alignment horizontal="center" vertical="center"/>
    </xf>
    <xf numFmtId="166" fontId="5" fillId="0" borderId="1" xfId="0" applyNumberFormat="1" applyFont="1" applyBorder="1" applyAlignment="1">
      <alignment horizontal="left" vertical="center"/>
    </xf>
    <xf numFmtId="165" fontId="6" fillId="0" borderId="2" xfId="0" applyNumberFormat="1" applyFont="1" applyBorder="1" applyAlignment="1">
      <alignment horizontal="center" vertical="center"/>
    </xf>
    <xf numFmtId="166" fontId="5" fillId="0" borderId="0" xfId="0" applyNumberFormat="1" applyFont="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wrapText="1"/>
    </xf>
    <xf numFmtId="0" fontId="8" fillId="0" borderId="0" xfId="0" applyFont="1" applyAlignment="1">
      <alignment horizontal="center" vertical="center"/>
    </xf>
    <xf numFmtId="0" fontId="12" fillId="0" borderId="0" xfId="0" applyFont="1" applyAlignment="1">
      <alignment horizontal="center" vertical="center"/>
    </xf>
    <xf numFmtId="165" fontId="9" fillId="0" borderId="0" xfId="0" applyNumberFormat="1" applyFont="1" applyAlignment="1">
      <alignment horizontal="center" vertical="center"/>
    </xf>
    <xf numFmtId="3" fontId="9" fillId="0" borderId="0" xfId="0" applyNumberFormat="1" applyFont="1" applyAlignment="1">
      <alignment horizontal="center" vertical="center"/>
    </xf>
    <xf numFmtId="9" fontId="11" fillId="0" borderId="0" xfId="2" applyFont="1" applyAlignment="1">
      <alignment horizontal="center" vertical="center"/>
    </xf>
    <xf numFmtId="0" fontId="13" fillId="0" borderId="0" xfId="0" applyFont="1" applyAlignment="1">
      <alignment horizontal="center" vertical="center"/>
    </xf>
    <xf numFmtId="0" fontId="0" fillId="0" borderId="3" xfId="0" applyBorder="1"/>
    <xf numFmtId="0" fontId="0" fillId="0" borderId="0" xfId="0" applyBorder="1" applyAlignment="1">
      <alignment horizontal="center" vertical="center"/>
    </xf>
    <xf numFmtId="0" fontId="12" fillId="0" borderId="0" xfId="0" applyFont="1" applyBorder="1" applyAlignment="1">
      <alignment horizontal="center" vertical="center"/>
    </xf>
    <xf numFmtId="3" fontId="9" fillId="0" borderId="0" xfId="0" applyNumberFormat="1" applyFont="1" applyBorder="1" applyAlignment="1">
      <alignment horizontal="center" vertical="center"/>
    </xf>
    <xf numFmtId="0" fontId="9" fillId="0" borderId="0" xfId="0" applyFont="1" applyBorder="1" applyAlignment="1">
      <alignment horizontal="center" vertical="center" wrapText="1"/>
    </xf>
    <xf numFmtId="0" fontId="9" fillId="0" borderId="0" xfId="0" pivotButton="1" applyFont="1" applyAlignment="1">
      <alignment horizontal="center" vertical="center" wrapText="1"/>
    </xf>
    <xf numFmtId="3" fontId="10" fillId="0" borderId="4" xfId="0" applyNumberFormat="1" applyFont="1" applyBorder="1" applyAlignment="1">
      <alignment horizontal="center" vertical="center"/>
    </xf>
    <xf numFmtId="0" fontId="9" fillId="0" borderId="4" xfId="0" applyFont="1" applyBorder="1" applyAlignment="1">
      <alignment horizontal="center" vertical="center" wrapText="1"/>
    </xf>
    <xf numFmtId="0" fontId="0" fillId="0" borderId="0" xfId="0" pivotButton="1" applyAlignment="1">
      <alignment horizontal="center" vertical="center"/>
    </xf>
    <xf numFmtId="0" fontId="14" fillId="0" borderId="0" xfId="0" applyFont="1" applyAlignment="1">
      <alignment horizontal="center"/>
    </xf>
    <xf numFmtId="0" fontId="12" fillId="0" borderId="0" xfId="0" applyFont="1" applyBorder="1" applyAlignment="1">
      <alignment horizontal="center" vertical="center" wrapText="1"/>
    </xf>
    <xf numFmtId="0" fontId="4" fillId="0" borderId="3" xfId="0" applyFont="1" applyBorder="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wrapText="1"/>
    </xf>
    <xf numFmtId="0" fontId="15" fillId="0" borderId="0" xfId="0" applyFont="1" applyBorder="1" applyAlignment="1">
      <alignment horizontal="center" vertical="center" wrapText="1"/>
    </xf>
    <xf numFmtId="165" fontId="9" fillId="0" borderId="0" xfId="1" applyNumberFormat="1" applyFont="1" applyBorder="1" applyAlignment="1">
      <alignment horizontal="center" vertical="center"/>
    </xf>
    <xf numFmtId="3" fontId="9" fillId="0" borderId="4" xfId="0" applyNumberFormat="1"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7" fillId="0" borderId="0" xfId="0" applyFont="1"/>
    <xf numFmtId="165" fontId="9" fillId="0" borderId="0" xfId="0" applyNumberFormat="1" applyFont="1" applyBorder="1" applyAlignment="1">
      <alignment horizontal="center" vertical="center"/>
    </xf>
    <xf numFmtId="171" fontId="9" fillId="0" borderId="0" xfId="0" applyNumberFormat="1" applyFont="1" applyBorder="1" applyAlignment="1">
      <alignment horizontal="center" vertical="center"/>
    </xf>
    <xf numFmtId="0" fontId="10" fillId="0" borderId="3" xfId="0" applyFont="1" applyBorder="1" applyAlignment="1">
      <alignment horizontal="center" vertical="center"/>
    </xf>
    <xf numFmtId="172" fontId="9" fillId="0" borderId="0" xfId="0" applyNumberFormat="1" applyFont="1" applyAlignment="1">
      <alignment horizontal="center" vertical="center"/>
    </xf>
  </cellXfs>
  <cellStyles count="3">
    <cellStyle name="Currency" xfId="1" builtinId="4"/>
    <cellStyle name="Normal" xfId="0" builtinId="0"/>
    <cellStyle name="Percent" xfId="2" builtinId="5"/>
  </cellStyles>
  <dxfs count="2416">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vertical="center"/>
    </dxf>
    <dxf>
      <alignment horizontal="center"/>
    </dxf>
    <dxf>
      <alignment horizontal="center"/>
    </dxf>
    <dxf>
      <alignment horizontal="center"/>
    </dxf>
    <dxf>
      <font>
        <name val="Arial"/>
        <scheme val="none"/>
      </font>
    </dxf>
    <dxf>
      <font>
        <name val="Arial"/>
        <scheme val="none"/>
      </font>
    </dxf>
    <dxf>
      <font>
        <name val="Arial"/>
        <scheme val="none"/>
      </font>
    </dxf>
    <dxf>
      <font>
        <sz val="12"/>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alignment horizontal="center"/>
    </dxf>
    <dxf>
      <alignment horizontal="center"/>
    </dxf>
    <dxf>
      <alignment vertical="center"/>
    </dxf>
    <dxf>
      <alignment vertical="center"/>
    </dxf>
    <dxf>
      <font>
        <b/>
      </font>
    </dxf>
    <dxf>
      <font>
        <name val="Arial"/>
        <scheme val="none"/>
      </font>
    </dxf>
    <dxf>
      <numFmt numFmtId="3" formatCode="#,##0"/>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alignment wrapText="1"/>
    </dxf>
    <dxf>
      <font>
        <b/>
      </font>
    </dxf>
    <dxf>
      <font>
        <sz val="12"/>
        <name val="Arial"/>
        <scheme val="none"/>
      </font>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vertical="center"/>
    </dxf>
    <dxf>
      <alignment horizontal="center"/>
    </dxf>
    <dxf>
      <alignment horizontal="center"/>
    </dxf>
    <dxf>
      <font>
        <name val="Arial"/>
        <scheme val="none"/>
      </font>
    </dxf>
    <dxf>
      <font>
        <name val="Arial"/>
        <scheme val="none"/>
      </font>
    </dxf>
    <dxf>
      <font>
        <sz val="12"/>
      </font>
    </dxf>
    <dxf>
      <font>
        <sz val="12"/>
      </font>
    </dxf>
    <dxf>
      <font>
        <b/>
        <sz val="12"/>
        <name val="Arial"/>
        <scheme val="none"/>
      </font>
      <alignment wrapText="1"/>
    </dxf>
    <dxf>
      <font>
        <b/>
        <sz val="12"/>
        <name val="Arial"/>
        <scheme val="none"/>
      </font>
      <alignment wrapText="1"/>
    </dxf>
    <dxf>
      <alignment horizontal="left"/>
    </dxf>
    <dxf>
      <alignment vertical="center"/>
    </dxf>
    <dxf>
      <font>
        <b/>
      </font>
    </dxf>
    <dxf>
      <alignment wrapText="1"/>
    </dxf>
    <dxf>
      <alignment horizontal="center"/>
    </dxf>
    <dxf>
      <alignment horizontal="center"/>
    </dxf>
    <dxf>
      <alignment horizontal="center"/>
    </dxf>
    <dxf>
      <alignment vertical="center"/>
    </dxf>
    <dxf>
      <alignment vertical="center"/>
    </dxf>
    <dxf>
      <alignment vertical="center"/>
    </dxf>
    <dxf>
      <font>
        <sz val="12"/>
      </font>
    </dxf>
    <dxf>
      <font>
        <name val="Arial"/>
        <scheme val="none"/>
      </font>
    </dxf>
    <dxf>
      <font>
        <b/>
      </font>
    </dxf>
    <dxf>
      <font>
        <name val="Arial"/>
        <scheme val="none"/>
      </font>
    </dxf>
    <dxf>
      <numFmt numFmtId="3" formatCode="#,##0"/>
    </dxf>
    <dxf>
      <border>
        <bottom style="dashed">
          <color theme="2"/>
        </bottom>
      </border>
    </dxf>
    <dxf>
      <border>
        <bottom style="dashed">
          <color theme="2"/>
        </bottom>
      </border>
    </dxf>
    <dxf>
      <alignment vertical="center"/>
    </dxf>
    <dxf>
      <alignment horizontal="center"/>
    </dxf>
    <dxf>
      <font>
        <name val="Arial"/>
        <scheme val="none"/>
      </font>
    </dxf>
    <dxf>
      <font>
        <sz val="12"/>
      </font>
    </dxf>
    <dxf>
      <font>
        <b/>
        <sz val="12"/>
        <name val="Arial"/>
        <scheme val="none"/>
      </font>
      <alignment wrapText="1"/>
    </dxf>
    <dxf>
      <font>
        <b/>
        <sz val="12"/>
        <name val="Arial"/>
        <scheme val="none"/>
      </font>
      <alignment wrapText="1"/>
    </dxf>
    <dxf>
      <font>
        <sz val="12"/>
      </font>
    </dxf>
    <dxf>
      <font>
        <sz val="12"/>
      </font>
    </dxf>
    <dxf>
      <font>
        <sz val="12"/>
      </font>
    </dxf>
    <dxf>
      <font>
        <name val="Arial"/>
        <scheme val="none"/>
      </font>
    </dxf>
    <dxf>
      <font>
        <name val="Arial"/>
        <scheme val="none"/>
      </font>
    </dxf>
    <dxf>
      <font>
        <name val="Arial"/>
        <scheme val="none"/>
      </font>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b/>
      </font>
    </dxf>
    <dxf>
      <font>
        <name val="Arial"/>
        <scheme val="none"/>
      </font>
    </dxf>
    <dxf>
      <numFmt numFmtId="3" formatCode="#,##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5"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4"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1"/>
        <name val="Arial"/>
        <family val="2"/>
        <scheme val="none"/>
      </font>
      <border diagonalUp="0" diagonalDown="0">
        <left/>
        <right/>
        <top/>
        <bottom/>
        <vertical/>
        <horizontal/>
      </border>
    </dxf>
    <dxf>
      <font>
        <color theme="1"/>
      </font>
      <border diagonalUp="0" diagonalDown="0">
        <left/>
        <right/>
        <top/>
        <bottom/>
        <vertical/>
        <horizontal/>
      </border>
    </dxf>
    <dxf>
      <font>
        <color theme="1"/>
        <name val="Arial"/>
        <family val="2"/>
        <scheme val="none"/>
      </font>
      <border diagonalUp="0" diagonalDown="0">
        <left/>
        <right/>
        <top/>
        <bottom/>
        <vertical/>
        <horizontal/>
      </border>
    </dxf>
    <dxf>
      <font>
        <color theme="1"/>
      </font>
      <border diagonalUp="0" diagonalDown="0">
        <left/>
        <right/>
        <top/>
        <bottom/>
        <vertical/>
        <horizontal/>
      </border>
    </dxf>
  </dxfs>
  <tableStyles count="2" defaultTableStyle="TableStyleMedium2" defaultPivotStyle="PivotStyleLight16">
    <tableStyle name="Monthly_Slicer" pivot="0" table="0" count="10" xr9:uid="{EA9D0431-7D6A-41AC-96C3-6F14F050B6DA}">
      <tableStyleElement type="wholeTable" dxfId="2415"/>
      <tableStyleElement type="headerRow" dxfId="2414"/>
    </tableStyle>
    <tableStyle name="SlicerStyleLight3 2 2" pivot="0" table="0" count="10" xr9:uid="{D39D63A5-2F22-AF4C-B367-9C4CE96ADB87}">
      <tableStyleElement type="wholeTable" dxfId="2413"/>
      <tableStyleElement type="headerRow" dxfId="2412"/>
    </tableStyle>
  </tableStyles>
  <colors>
    <mruColors>
      <color rgb="FF3849AB"/>
      <color rgb="FFF5F5F5"/>
      <color rgb="FFFDF3E7"/>
      <color rgb="FFECF4EC"/>
      <color rgb="FFA6A6A6"/>
      <color rgb="FFE3E1DC"/>
      <color rgb="FF38963F"/>
      <color rgb="FFD3BABF"/>
      <color rgb="FFF9D7A8"/>
      <color rgb="FFD3BBC0"/>
    </mruColors>
  </colors>
  <extLst>
    <ext xmlns:x14="http://schemas.microsoft.com/office/spreadsheetml/2009/9/main" uri="{46F421CA-312F-682f-3DD2-61675219B42D}">
      <x14:dxfs count="16">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499984740745262"/>
            <name val="Arial"/>
            <family val="2"/>
            <scheme val="none"/>
          </font>
          <fill>
            <patternFill patternType="solid">
              <fgColor auto="1"/>
              <bgColor theme="6" tint="0.79998168889431442"/>
            </patternFill>
          </fill>
          <border diagonalUp="0" diagonalDown="0">
            <left/>
            <right/>
            <top/>
            <bottom/>
            <vertical/>
            <horizontal/>
          </border>
        </dxf>
        <dxf>
          <font>
            <b val="0"/>
            <i val="0"/>
            <color theme="1"/>
            <name val="Arial"/>
            <family val="2"/>
            <scheme val="none"/>
          </font>
          <fill>
            <patternFill patternType="solid">
              <fgColor auto="1"/>
              <bgColor theme="6" tint="0.79998168889431442"/>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theme="1" tint="0.24994659260841701"/>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1" tint="0.499984740745262"/>
            <name val="Arial"/>
            <family val="2"/>
            <scheme val="none"/>
          </font>
          <fill>
            <patternFill patternType="none">
              <fgColor indexed="64"/>
              <bgColor auto="1"/>
            </patternFill>
          </fill>
          <border diagonalUp="0" diagonalDown="0">
            <left/>
            <right/>
            <top/>
            <bottom/>
            <vertical/>
            <horizontal/>
          </border>
        </dxf>
        <dxf>
          <font>
            <color rgb="FF000000"/>
            <name val="Arial"/>
            <family val="2"/>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24994659260841701"/>
            <name val="Arial"/>
            <family val="2"/>
            <scheme val="none"/>
          </font>
          <fill>
            <patternFill patternType="solid">
              <fgColor auto="1"/>
              <bgColor theme="0"/>
            </patternFill>
          </fill>
          <border diagonalUp="0" diagonalDown="0">
            <left/>
            <right/>
            <top/>
            <bottom/>
            <vertical/>
            <horizontal/>
          </border>
        </dxf>
        <dxf>
          <font>
            <b/>
            <i val="0"/>
            <color theme="1"/>
            <name val="Arial"/>
            <family val="2"/>
            <scheme val="none"/>
          </font>
          <fill>
            <patternFill patternType="solid">
              <fgColor auto="1"/>
              <bgColor theme="0"/>
            </patternFill>
          </fill>
          <border diagonalUp="0" diagonalDown="0">
            <left/>
            <right/>
            <top/>
            <bottom/>
            <vertical/>
            <horizontal/>
          </border>
        </dxf>
        <dxf>
          <font>
            <color rgb="FF828282"/>
            <name val="Arial"/>
            <family val="2"/>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rgb="FF000000"/>
            <name val="Arial"/>
            <family val="2"/>
            <scheme val="none"/>
          </font>
          <fill>
            <patternFill patternType="none">
              <fgColor indexed="64"/>
              <bgColor auto="1"/>
            </patternFill>
          </fill>
          <border diagonalUp="0" diagonalDown="0">
            <left/>
            <right/>
            <top/>
            <bottom/>
            <vertical/>
            <horizontal/>
          </border>
        </dxf>
        <dxf>
          <font>
            <color rgb="FF828282"/>
            <name val="Arial"/>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tint="-0.499984740745262"/>
            <name val="Arial"/>
            <family val="2"/>
            <scheme val="none"/>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onthly_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 Updated.xlsx]Pivot Tables!PivotTable2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3849AB"/>
            </a:solidFill>
            <a:round/>
          </a:ln>
          <a:effectLst/>
        </c:spPr>
        <c:marker>
          <c:symbol val="circle"/>
          <c:size val="6"/>
          <c:spPr>
            <a:solidFill>
              <a:srgbClr val="3849AB"/>
            </a:solidFill>
            <a:ln w="22225">
              <a:solidFill>
                <a:srgbClr val="F5F5F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62120099410069E-2"/>
          <c:y val="7.1748899191101778E-2"/>
          <c:w val="0.89807259268626016"/>
          <c:h val="0.76337213046774632"/>
        </c:manualLayout>
      </c:layout>
      <c:lineChart>
        <c:grouping val="standard"/>
        <c:varyColors val="0"/>
        <c:ser>
          <c:idx val="0"/>
          <c:order val="0"/>
          <c:tx>
            <c:strRef>
              <c:f>'Pivot Tables'!$H$8</c:f>
              <c:strCache>
                <c:ptCount val="1"/>
                <c:pt idx="0">
                  <c:v>Total</c:v>
                </c:pt>
              </c:strCache>
            </c:strRef>
          </c:tx>
          <c:spPr>
            <a:ln w="22225" cap="rnd">
              <a:solidFill>
                <a:srgbClr val="3849AB"/>
              </a:solidFill>
              <a:round/>
            </a:ln>
            <a:effectLst/>
          </c:spPr>
          <c:marker>
            <c:symbol val="circle"/>
            <c:size val="6"/>
            <c:spPr>
              <a:solidFill>
                <a:srgbClr val="3849AB"/>
              </a:solidFill>
              <a:ln w="22225">
                <a:solidFill>
                  <a:srgbClr val="F5F5F5"/>
                </a:solidFill>
              </a:ln>
              <a:effectLst/>
            </c:spPr>
          </c:marker>
          <c:cat>
            <c:strRef>
              <c:f>'Pivot Tables'!$G$9:$G$21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Tables'!$H$9:$H$21</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CFE8-4044-8677-79EA8B80976E}"/>
            </c:ext>
          </c:extLst>
        </c:ser>
        <c:dLbls>
          <c:showLegendKey val="0"/>
          <c:showVal val="0"/>
          <c:showCatName val="0"/>
          <c:showSerName val="0"/>
          <c:showPercent val="0"/>
          <c:showBubbleSize val="0"/>
        </c:dLbls>
        <c:marker val="1"/>
        <c:smooth val="0"/>
        <c:axId val="1493238592"/>
        <c:axId val="1493243392"/>
      </c:lineChart>
      <c:catAx>
        <c:axId val="14932385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US"/>
          </a:p>
        </c:txPr>
        <c:crossAx val="1493243392"/>
        <c:crosses val="autoZero"/>
        <c:auto val="1"/>
        <c:lblAlgn val="ctr"/>
        <c:lblOffset val="100"/>
        <c:noMultiLvlLbl val="0"/>
      </c:catAx>
      <c:valAx>
        <c:axId val="1493243392"/>
        <c:scaling>
          <c:orientation val="minMax"/>
        </c:scaling>
        <c:delete val="0"/>
        <c:axPos val="l"/>
        <c:majorGridlines>
          <c:spPr>
            <a:ln w="6350" cap="flat" cmpd="sng" algn="ctr">
              <a:solidFill>
                <a:schemeClr val="tx1">
                  <a:lumMod val="15000"/>
                  <a:lumOff val="85000"/>
                </a:schemeClr>
              </a:solidFill>
              <a:prstDash val="lgDash"/>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Arial" panose="020B0604020202020204" pitchFamily="34" charset="0"/>
                <a:ea typeface="+mn-ea"/>
                <a:cs typeface="Arial" panose="020B0604020202020204" pitchFamily="34" charset="0"/>
              </a:defRPr>
            </a:pPr>
            <a:endParaRPr lang="en-US"/>
          </a:p>
        </c:txPr>
        <c:crossAx val="149323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 Updated.xlsx]Pivot Tables!PivotTable8</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CF4EC"/>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0">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DF3E7"/>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0">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247300001325153E-2"/>
          <c:y val="9.4019685039370082E-2"/>
          <c:w val="0.96603774089470495"/>
          <c:h val="0.73360656491836485"/>
        </c:manualLayout>
      </c:layout>
      <c:barChart>
        <c:barDir val="col"/>
        <c:grouping val="clustered"/>
        <c:varyColors val="0"/>
        <c:ser>
          <c:idx val="0"/>
          <c:order val="0"/>
          <c:tx>
            <c:strRef>
              <c:f>'Pivot Tables'!$AH$8</c:f>
              <c:strCache>
                <c:ptCount val="1"/>
                <c:pt idx="0">
                  <c:v>Sum of Rate</c:v>
                </c:pt>
              </c:strCache>
            </c:strRef>
          </c:tx>
          <c:spPr>
            <a:solidFill>
              <a:srgbClr val="ECF4EC"/>
            </a:solidFill>
            <a:ln>
              <a:noFill/>
            </a:ln>
            <a:effectLst/>
          </c:spPr>
          <c:invertIfNegative val="0"/>
          <c:dLbls>
            <c:spPr>
              <a:noFill/>
              <a:ln>
                <a:noFill/>
              </a:ln>
              <a:effectLst/>
            </c:spPr>
            <c:txPr>
              <a:bodyPr rot="-5400000" spcFirstLastPara="1" vertOverflow="ellipsis" vert="horz" wrap="square" lIns="38100" tIns="19050" rIns="38100" bIns="19050" anchor="ctr" anchorCtr="0">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Tables'!$AG$9:$AG$21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Tables'!$AH$9:$AH$21</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B52F-4048-B59F-939805681B8F}"/>
            </c:ext>
          </c:extLst>
        </c:ser>
        <c:ser>
          <c:idx val="1"/>
          <c:order val="1"/>
          <c:tx>
            <c:strRef>
              <c:f>'Pivot Tables'!$AI$8</c:f>
              <c:strCache>
                <c:ptCount val="1"/>
                <c:pt idx="0">
                  <c:v>Sum of Total Expenses</c:v>
                </c:pt>
              </c:strCache>
            </c:strRef>
          </c:tx>
          <c:spPr>
            <a:solidFill>
              <a:srgbClr val="FDF3E7"/>
            </a:solidFill>
            <a:ln>
              <a:noFill/>
            </a:ln>
            <a:effectLst/>
          </c:spPr>
          <c:invertIfNegative val="0"/>
          <c:dLbls>
            <c:spPr>
              <a:noFill/>
              <a:ln>
                <a:noFill/>
              </a:ln>
              <a:effectLst/>
            </c:spPr>
            <c:txPr>
              <a:bodyPr rot="-5400000" spcFirstLastPara="1" vertOverflow="ellipsis" vert="horz" wrap="square" lIns="38100" tIns="19050" rIns="38100" bIns="19050" anchor="ctr" anchorCtr="0">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Tables'!$AG$9:$AG$21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Tables'!$AI$9:$AI$21</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B52F-4048-B59F-939805681B8F}"/>
            </c:ext>
          </c:extLst>
        </c:ser>
        <c:dLbls>
          <c:dLblPos val="inBase"/>
          <c:showLegendKey val="0"/>
          <c:showVal val="1"/>
          <c:showCatName val="0"/>
          <c:showSerName val="0"/>
          <c:showPercent val="0"/>
          <c:showBubbleSize val="0"/>
        </c:dLbls>
        <c:gapWidth val="219"/>
        <c:overlap val="-27"/>
        <c:axId val="1660191632"/>
        <c:axId val="1660208912"/>
      </c:barChart>
      <c:catAx>
        <c:axId val="166019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660208912"/>
        <c:crosses val="autoZero"/>
        <c:auto val="1"/>
        <c:lblAlgn val="ctr"/>
        <c:lblOffset val="100"/>
        <c:noMultiLvlLbl val="0"/>
      </c:catAx>
      <c:valAx>
        <c:axId val="1660208912"/>
        <c:scaling>
          <c:orientation val="minMax"/>
        </c:scaling>
        <c:delete val="1"/>
        <c:axPos val="l"/>
        <c:numFmt formatCode="#,##0" sourceLinked="1"/>
        <c:majorTickMark val="none"/>
        <c:minorTickMark val="none"/>
        <c:tickLblPos val="nextTo"/>
        <c:crossAx val="166019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EA43705-CC26-4CD2-8AD7-ACDE4A98A3F1}">
          <cx:dataId val="0"/>
          <cx:layoutPr>
            <cx:geography cultureLanguage="en-US" cultureRegion="US" attribution="Powered by Bing">
              <cx:geoCache provider="{E9337A44-BEBE-4D9F-B70C-5C5E7DAFC167}">
                <cx:binary>1Hpbk504lu5fcfj54EKgC+romogB9n3vvKfT9guRlU6DJIQACQT8+qOt7a4su6umeyImTpzJB6XW
t5a0QZd15e8v099e6tfn/t0k60b/7WX69X1lTPu3X37RL9WrfNYfJHvplVbfzIcXJX9R376xl9df
vvbPljXlL1EI4C8v1XNvXqf3//F3N1v5qo7q5dkw1dwOr/1896qH2uj/gvenrHcvamjMeXjpZvr1
ffbcPH99fv/utTHMzA9z+/rr+x9E3r/75eeJ/ulH39Xuuczw1Y3F0QdEYAQAiEL/B96/q1VTfmcH
FH/AIaEgBPjCj//x21fP0o3/18/jn+b569f+Vet33/+/jfvh2d9gplV2efFMnR8z+0//Xr/8uLD/
8fefAPemPyF/WPufl+VfsdzDStbkTJuevRjw6/v/rH977c1Pi/+D0H9z8RH6ADCNQ0JC6v+SHxcf
APgBAUAoCuGPy/5vPMqfr/vvA394bvdu6fu/Omr/X+5F2jPDdPUuU/Ugf2P/k5vi1hxH6KediNxW
AYwQjPCPO/HfeZA/35J/nuGnvUmz/117c/Vq36X90GjLXsQ/Vuuiqn54s//mbYH4A6Igxij5flvo
j3uE8QdAkhgT/J3v9vCiJi+q6t9+rD/fpp+G//Amv76/+l92f07PDTPqt//Ze+NUGUIxjC/KjPy4
PZR8gLGzIyj8vj0/XaR/54n+fGfeRv60Kaf/15vy18bndxucP5vnlTfef7A//zXXv7XzJ34a+oMP
8MOb/+Pc777++h5GIXUr/btTcJ7kx2sxNM/jYP5kzOuzNr++DzD4EAOMAU1IHEKcEHev7KtnOafh
A06cb5AABBKnHd2eN6o31a/vk/gDiN1OYxLC867j6P07rYYzC4EPNEIYhiDEznECJPrdZbpR9Vyq
5vf1+E6/awZ5o1hj9K/vIwjcxW8vgv4NnXtCIMQhjAhwCjoi7n3bl+c755g5efB/eKdAj0oR38sK
wnQeiqlJhwgle0abZB8j+70ZC1WiDJzpi5BnefpNyPrhnu6HtlsVom1SESiehv1IV4uuogMUEFya
n0jP+EusLiVPxxDQ1V9O8Jdj30b85bP82Y+HcsFbHcYbNPTioKmwKh1p5FpyBmqKxQ4UJvfsaGDi
MHnuReYi73le/IJ6Md9cwLBMe2qra0vi+Ea2dZdPuF9WA4FBkU5ipNuom7rUs62ZVjVv+C3ot9BO
xX1LBvBAdfhRt7i6gpqAhyQOTFYPRu08U+L2iBY1bYUtZp0i04kjJos4hqCk+UBKkf7lqpUdibq0
jvGYBhOtV7ypRZn/C/G3dfQDw56QlM3hpxkG/M43YipsXumQr98wUuGnOZrJwUMyBvNNouvUU/XY
i7tSduNuHmqbNpTZ3cTI17dfetveN6xsomQdwemjnWB9CCnoc9SVJNVLJw8eQ3qBKvXdoqtct58r
eajbMVapOXcTj/7c9XRVDHo3A5R5amoDQC5dP50H/Q9dZiNCbicTFDfqYzc17ZNlml0ngL/qMxXg
Ptk2RIA8aQ5B1YWHBdNep3Cq+dFihXmOMUu2S0F2F/IPHBMM/NiKhH1vdJUnCRJ7D13mcet3txRz
exp72Kx0PRRrjUv12LUUrJntxlU8GfU4daTdskQ2uefykdd70E115rmS1/II+NKlnsvaaLgConny
VIkkveFTt/OUJFrdFSBJAQh1GpuQ5PasT5KwDpvULIzubcWWJtW2p/uaLK7bn9FL9w+yP3f/SdbP
4KWiEuoUk4Hk/gdC2O94qNVuVhE8VrOGR9+zZ9L3fINwIFOIhFnXQfBdrrGSj+nbkDAJxyMAqZf4
aTrGFzamHoTQVOvKEn0R9OPDAKW9rpunZYlzpPX4dYidPownG92TGNoNbwq1iwZY3pJKVhnlvf0a
XAcQqK8LLeush1N004Tc7liiuk1Cw+qhGq1IuWhgvigDjqQBJX9GvcQrbuZpjVG4ZGqcmzweR3Bc
6iQ8tpqglZHNvEqIwDavofysx1JsUSOnE0dleVgadGSNEuuA4PjIER72HV/wRnS1uMEzafK2JPxJ
V/U3BpcwxSIodhgoej3N9bKmbdhknpRTQa99r4HRjdZBdcV6ND7UUVxmRHfFjulyfACD7NZ9yIeV
51qp3SXtSpt6bjnC+VawOPfMiejxYRi6fSRleRN3Zt0o3YoVjPjWlmr+wi3JVBItT83Cy50ySbEK
ePwwhUCmOJRmJSaOP7dgcIcDyxcCFctYPAXXPQftwU16rSHqdnOJF5V2ARQH34yFBVkzMZMFxfgd
i4OqvnDR0oU7WpeZc+XbIiMLZ4e4XwFn2Jt12HxcIk3v+xY06wE1Yg1GHD0qPHwnZ0FpZkLab0SE
oi0ZzZKWiI9VNk1V/E80PfMjklSrpAxoRhsaHn1TzEt45GNR7sa4PE1zEuxkFB6XiZIwV4UOTr4J
5vFopqLceyqWVOQWlvV0C+MG7oZwxiqlTMpDKUanA90BObyR3C2MSlnlzBARRcq6aE6HsDZ3BCN9
x4ukzZzpKbee9IyyuluqqLv1CDqr7hrOc1olaE5FbdBGixDGaTCSYi1jDdJG6OJKztX3hkx0ScMk
qDP12xwX9r6benS/9EudyQbWuxjF6D40o91Jt+PZLFrZZ/FnPtkydTsvtnVUdCetZj2lvos4pAeC
+wvFz1yP+4Z1scn5YprMdO4qKB0H+3oYgv0SVkGTeppjua30IrdexHOB58qztKxEnBUdr1ZhZb/Y
2hYH90LhXTtpcCwMeYDKLjLjQpZ5EUu+mSI6ratSDpkEYXiq4yI8lZPcmFnEe0+9NfzMZL1GBwn6
7A3X8xzOqR9fcBVuOoJfJVLgxErxAruh2vRxKI4jWPR+RjrDnXEewLKUYl2FZEqpZGhDEVnSYSHl
jZlldeN7LLQ81YkMtm8Yno05Rl2x7c9iJZ6irOh5m1+UulfBF83+pul/1t6j23yJyLTjXuXr8MFA
y5ePhJLf/H2TDdE7IUCGguYfFzF+63oZf/9mZziyUhiU9dUcnDCVfA8DdvTUW1MTUCypWqrTYuti
N+LZOU7UmYWU0tFZW6SGE2hxkYewXZ6gCO9R1w+vBaebjuHpC8aSZA0cwbUBTgXHvd5EiMdphFl7
7EAtTDoC6Fpm1VTnSCHnpyWWrLxAk9A4Fbhm+7KUdt/iYcqhHcDnANZfk36sNhIyd+n7Yd4o5I66
LiNTZXKaog0TgGcyJN2ttHN/q5EgmyTkVeZeX13FOFg7+zJeu/BlR4WK7ztKovtqgN8op+yoAvgc
zU20V7JL1hyEdhd0gNxiUk0pipLpRQO1MSgoP8+S21Vre32IYjNco2APSo2v5yhubpCK4aqM5yJr
gG5ugpipG99jYdqPrL/3Px2PEcuapmh3CIzuIQINd5TGJH17MF08NUFYrMEs4CpWcRvnbUvuTIH7
HZvdCy2kV1e+55vBkHsAlbowRdSWIPUiEjr/1gTiwvCydVs4rpDgMdQw2bTBUJidZD24HQUNUzg2
4jQUXfw0V3vZxuWDbeoryjjM5m7UD4tzGK+mYripEqYffFN0/flsfa7jkW2WIpoyYyV9CACPj1O0
sDTmk8momoIVGsJhb2E/7Mm5pxqi4gtIgGXuHL+hXsCLevCNrCJ3RlIVByjvsEJZMgXqwUKWAjQW
j1MFiju+RLmn5lGHtySiWygjs1XtbLLKTPja0E5ey2QzW4mvozZxG3juBUXCtyJw552fpbyo780h
GNw7DnL9E6Ndgg0Qg10tpALpUIXTjZHBdAP6mq1oD6LcY3PfzTfA4Dxa0LCZI/4SOp9+3coGH/pz
EyUUXZpggmBtRDhkTFY0XRI733eaohVBgTwtoar2HBi57VU4XzOUjPlUdc7s93atm3ZSG9bM9pRe
+miAWSPCJqdDQu4GboNUVSB6NmO5xaiE33rBtzjp3bEVQESZ4GVx7Ra9fpnCcLtUyt46typ+1GrZ
6mmxtxOT98nSkqMxJc45l/FqZqq6q0xS3tVtx9xBB9NexL0QWaCvJx5Ut57JFGTHOWgfL7ypq/A6
aESR9XTRu6mXYxoPDToFTbKNEzrf+qZqaXigcNj0dsygswa7Drd5GYx075s6gd97b5hFVXHhNra6
L4JBb7tFwRMAr0U4TEdui/hUuCj15GFPstHaTYXrKvWMuuxt1g4ciRNm1tkAF81tybwMGZiBVFky
kP2gdHiF46G6n0NyIHLahCNr+nRp8L3o5n5jFMcHXCB0aSQqdOoCtXYPxzZx7g0Z10FH4ydUxjaV
nbCnjozxU4JSDOP+aQ4GdqXo2DmdOYjHei6KuErhUn4jo+rvC+d15zVy/pAnqxjT09ywm3AJ+3sP
SSOcepUQ74VOuntuFd0FSWfSll9FjaAPxC7LNbbsQrWGyYe23HqWb3jZbGcMkpuFWPqwWMHSOVLw
WPLl0QJIrnQvUv/MCwjGY5AUyYUM5hmvWtye42q5ZILW/QZSqr4EQ6ZMib70MSBrIZZq21UB/QSw
UxLVDL+0PZZpi9TzouYnrAw/DoaZu6ZuxZUsw33dDOaOB+02CVrlTnBS37ahe6y+HucvzmFqMqJU
dPKMZGpY2g2kuh+cx4YmwXqnYi08MFgu+cIVdc6ZIz1WEPm957E30vcKg+BhGHmqDCqOMC5dKMf7
4SpJmmULw+W5LaN7VRp0jBXS15L33wIslryYIp1PTLBHxeyet8ETsVjfVKGeH8oQ5zKa4qcWO2PC
2VCnizs20Q4HSabwHG1LNNk+F3HQbZEe4KYgEUsLg9sT4zylSeH8+K7dUCa6j9S5e7uqHPXK4+OE
1yOrxo9TbJJ1gJxnE3VoQ5YSXlH3q6soWca7qalgBqCc01jYbsWRi84FHh7wIscHwvlxSuBy7aFm
BHXWqGDZCarCvXBVnLTven1dBN3HMVFkJ5ZSX3vInPEqUhe8ncd7AkmyQeeb0AH7x8Zjgx7UukK0
TWFR62tYF/GhtuNXwZI8nnv5ApqkzFpVBsepCDI9Dfq65DA4xJW72VOfqzF0gVKEv5Yt3vICgM9d
kgx5UOLiFJDOHMICBiulsHARvXuPsrWWZZOgWTSW6noowuXWxqy6Hfv1XDqL4RFuO5D1mkTroHd3
IKA9vSGzSBtCzLWHirCkzgGMn4tYD3tPebxx2Y3MFtCu37C6Yy7oo02Y4akOg9Q5VdM+JPDLReQ8
eWWb6VoWr8PiElmlu5frcWj4SbcTP4ULZSdPmjM2uxRkWg+oW78xyrEyNvUyHmRjfewU63dvIr73
03w4XwgsL3M3Tj3lNCiDNRzj+CpUdTrVEVCrpnInUbm/VWWwWtdsbDdBiexVW4mXKJZ266nE8OnK
9+pmik4zuxAoHMBKAcNyry6XoXslkMWHHuLq3hmCZU+TrkuBrWuVYWle0ZnrZf/A9Yp3jppXVel/
4vZh2B8HMX9yFlDdlIJnsGu6u9HlX+5Ek6BN3dTmgnlGZ8o4nUEvdp6cznL9Ck1UXsboWepMNPXI
s3aqmkNzXqOZNdymArDqpKuxPEWMPFVBlWxsQOW6aeYxnQYUn3wj+jaY06QWV6Cw8+6NMZ5F5FLa
fWmtmG4DiW1wT+raRd0SSWdAlgIdLl3WAXTwNHgDubvnB+f4eCYYYe8CLqxuFMYim6pKfvS95fde
WYX1R1XWXwbnb+vPWskv1obmUReJzn7qqdgt0xg35hF1lflTblhg/ejlVNkVm7hLgjSeq2po3dJE
c6YROSwz5VfUpQ1WHYvAg2i6OWVJN/2mg2YzQtuXadQPq5qg3yoFmyvfqLqrU0jK9mkeJrWVdc1X
0ZkckdmCJHHqN+zgVd2B/ghxC/MQWPNcTV/ZhOQLo3hy8SL4LtD2AuZthMWhdKo4C2xEUmjJdCM6
RvZLUsYroQr2uZvl2isZOSIXUHRfOjp0X8K2/MRBY74WINxAgXGVTkUekWlizkO2uYQ9eoV1eNua
wWn/Im6c7hqipzEOVcZqxB/ArJccha40YEsqr2MZ56olwWdXTwTriI5445JojhRXcbWQT3gq2W4g
LVjZMig+t2V3sEiED1UnycG6ncr6EoZ5Miu7M4Gas6ag0R5C5nKjLhFAumK8jeoYPBgxZ8RFTanq
F3fqq1adRDGr02BLF8swp9lWBCKUejDQrBYXobJq1+7DkHnvh4Rj1KeNItUWuGqIS7tw5fJcltxw
0yQ3fOFyEwygySjqhyDFU4cOUxs7D7eEN8O3RbvgJhxq8dEsAc/cWSF7MED+MYmb84Ml9uhJpeAL
EKS98hSp+htKaHPjqXnim0Xa9s5Txnk+PQzGB+a+JHns57VH63CS97Acc/9bOiHstq2Lg+cNMRcZ
6pwR1gaGGa3B8lw3xQHqiD72OEHbeQrmtZ1R9UVHnz1forlZjShe9rHsmvuo7r8kkIfPNsZxShcb
X7ezHE9+QmX7exd9wA1HISNprSq2ijjv81iVgqS9KOB1FcyuAGMHtKUa0czdkGotJqlvTWGalbWg
cHnq3lYZRgykhlgoTmLqTdY3iT0Bq8Sctjpo1zwhNv0DCM9ZSE8HAtVpBei9UB3KZzP1N+G5Kcq2
v4qSJmtpMdDUY9NAgjSoqnYTxeoMIjnvS4E/eq5v5p7qdHDB/jpihTpa0ohtVdQ38dy4qsi58XhY
s9qkvuvBC92AZL3ETte9MQAeTVaGHcnguQw2nXMdVjFZ3ywdzocA461QzBQrPIqsgmjcGavZwTcu
jcAO+Ny8YYBNnUrfQC/zxvaMNywOpavYtJFxd/Yf0/w0Nh6SLkU41msmoAVpZ+BwnLDOgpnpqx7r
CaSs0PoqiUm9U2X/eJHr21hfeRmny8Z1OEVx2nppcZb2nIgvbV6cY4rYpXLTqjDykbqKyiGm5fCd
tI264kX3yTOrxiY3JWh2F2qu0X0wPKumko8eqVueEtvO955CS7m33KW7PaXm8LNe7NMs6yTljJLT
Uhq65II10arrlzJTTNvlwvL8i1CLMisFOdTLNOQg1ioPglrCNBpVuXFVCpDGwBXb3pq5wuOREr56
g8qWfJeoS3CY4qg6eOYbjoa2zahwXphnTNR5M1FE50wOTmNUDYhvah7itabO6Igz5hlFVC3HvmDO
BJp2M3BiNzOHzZG7yPTYuBSATj0di/EpMKi7cD2EWa+OUdm7GKmY1LewEPNWFICl1oUq1SqO9byl
bptSIZqZ5iT+koSzC2udEk1VMEwrT9ZUkWMsFp26zIBYi3KBXV5HqNkqUt97EdhQF+S7eljaR8yF
ho1IaB4uiaxy25Rn+x67qEwMUXHbd1W2KFFce6oK4HwaC33wFDsLCOgyMnLad7QpUg+7lypu4zha
8gFruvKYbwbK63SMwmZPGQtudUC/lLZCuzZoZlcFadHq8qJvdAO43qpAv3ZmgkcSNfAIUOKqMQuf
l70d3PYHoBpTwonj+K6XVGfxkaBDqQ3bE9jpyCUxgbga4VrO03LiNBBXHgGSlmk3c+MCsjg8iMK4
0pwOXQ0sXpok50kvMgaDZRtDWmeBaWmTuWLKbVuQ4YQiHdzhZNQ7ACPkEp+gSLGu4D7kbVqDOniI
2jl4sG5hXfK8u/MQYupjGAGn6848xV0GcaQt3XsSNWWf90gEG08OcTGsu8hFP5w5K+0SoY+lEVVW
hxU50sDNZJhLl7uk16fR+bY70kco7w2JPml3atOpG5urCQ3jA4LhxuOmJmZLSbms/CgcG5bqooyu
x6bCd2Qar7xYn7RmM7uk2dqTqkVPhauy3JqmbG5pEj3BWRVbGRq1GmHtckxNn2wKicrPy1y71KZL
phULUSc2hkXq8TqA0DlnbDxMLhm2N2ppM1wkNg1mPLiYHcc3vqFRGax0z6r8DVNLjzZzrLIagHIF
47o4TTIW+36y4WbASXfbEmoyI/XyJWB672od+psY1FbLST3XRdRkuh+H24RnLocSbEe8dGtbc/48
PHET9c+KCL6OXAVkpyOzPI5GHwsq9HOFMc4qRpKjpp81R1nA5iSHhXJm3e3qUUSVTKMzGcwQ3PWt
q+ieKdQilCe8bdaxmK+NW4+XCnUyTZoeulMA5A6FXbA2QZnc8p5lcykK+kmWyze0jPXdOe29TRYL
N0mA4H1pCp66DBr/Og3dtnXfIDxSgTN41nK+6TvqLOQQ2PQNq84aLhplcmRR8gdZPVdblYBo3QXO
zY1YuZ9KEn52nzh0a1rUbFuy1uWvXZGlKxr6lAg2r0VQXomZs5VY7PzF5c93LjYEjyUsmv0bThO9
42ec/Yif5eeWqI0MWbkplHO4GabBQ1EONqMayMdR9kNmUKMfpWpdEQM282MlVZdhl7N5lDZwdUcl
gkdXoZMZDbT46Jgiw6PtPk6Bq5K59KU+51N04/zxKprxTQR1eRXxlmeMFeupcLs/OcO/Ju6W703R
gesIjoOr/Jlho8RYbXHJVrOudJkWUbgZO6V/K5wHlhbWqQ2LpsyG1ZclKJ3mDQYaXbm0fuhyhy6J
zh/6MIkez1TPQ/4Ap8bVXDgz+2SIv7p8P/gt0skLb1xatMSl3LmKDVyPgUZP/Wy3EkziUMmxBYcw
cWWyzrbwbuzToaXmzhPJZIO1c6h57kk60/jOVaKPehzD18HVJpZyAC9l2X1SpWyP9dkYadA7K9Uv
Ny2Po0NkcXuAUDy439e3dpjDlJYs3pQTDFM7IpKqlvbHCi79cV66Ohsg7fNBJMvBN9iGLqnnu60k
O8NjtS8lWYUu3XJrhEK3pXMY9q5e+AqDkPOMssJslHGX0o4PRg6dc2z7eCMlqu+jCPDtbAOb9S6D
cd8J2V1bpz5G6QoiGMN2XTSoG1xlc5EnmRXORUzd75Nte66T2IL2tx5z9oBspyI0adOMLliDYXVf
11WYDWjcxk5lOf0kxamnnQsg3NdSD2J2tkKIVdWjaTty4zKBkCbXw7K4CncEhqswcLHS77fK3yDo
PqralIx0f2SMH3vgLKQcIpu5D8OCdTc7nylrxjrJjFO6a9JFXyJBYsvqte3DqjVhHraBMSvYF2ot
0jjoX4LeJQ55gtPQ1SRWibPJws26AstoUgLHayz4s1ExTpH7bCSKoy5r6+l5cZ5rVpXmsSFl5vKl
TyP9zXIX+ojghknU7nCdrEy94NylOb+VI+u2pQo/Odc9zkdq47RcqiFzafxkFaktd7FUrw4uUZHj
hlzP7Tnw1N0riF0eanJxelH0KkUFu5e9+QZfiioy+5jZdQCH+9k0x5B3djvMak6joLyZmXEGavk8
zZJmfLyvB/dFjqQbBYjcGfnN5fSflnZJp9al9YGg/BjByiX73ByiaFxekw1u7YIr95FTe5UMrhg9
kFtmq2cwqHg/dnO5iSOYjX2XaWJ3oGenwOUltkSkBqgrOh91VeTV5DLznAw2j2H7yTlUQTqLrQv7
isx9mfmkw2DHTMPTZOjNmk0i44ChW82POHRoRZqVGumUOpPRpsnkkty4ytoY7JKEFbmshrQnpsud
Aycn7BJN3OXyoujIa/fJBlMuKkrCm8mqzVzArHOJj7WroJzGpygRXxIQ07wKh9SVX4n7wGOHeqdi
k/grGMyKWlK5TxmqZ8nnlZmXtJ6qO+f13cgSf3OZk/2YhM/uu4fMVX+2c9R9neG4tqAL8iJqH9zZ
RXnb0zILxv6YjNEjV/JUlvN2+r+EXNl227iy/SKuRYAgAb5S1CxZthzbcV6wMjXBGZyHr7+bUDpK
+5zb5wULVQCVWCKAwq69i+bXaJ7coMnir8WcInxOy41DcNus3OLn1FnNrk1ekIR5T/rmC1M/4hl8
CDe2/ZWYrcs86WPCvJ/Uap7Kgb924xyIklzUXyTCmVYj7b+aZrETXrvKMxxVsq/21ObXWhSvjt9h
C04tvEmCijCO8Pbm4BbIRiFTDKZj4HIsC3xeB4TFlrM1PwGerjK/PWZ0mPe8SYqL4zA0uQD+mLBL
HnfFheiqCLyCEhztyn0hog7avpbPquzcl8b9Mrmi/pQsRstPc9x4N8NtQ23N5Yt5SK78JVWUxW37
ktuBmR2ng/WpwYVmeVR29fhpELdHi8GKP9lzGoiUuy9g7JFn1nh4TfDPF7Ion0Xx6z8T5/5wpoMj
gU80IFmWRBzSpTEmTXEQBabren6/r6kdtO1gI2wpbMTG/pjf7H5xSsH3liVwhY/GU19MYaqF/2Bn
xa+mdkb/QXD6Fxv7fmes+2Dhd+0m7bEA7j7zfDL49cPQbYzbPKSXz5kX3Gqc1bWFbOdlnNlzO2bO
Nz2LMmh6GV9ni6cHD9ScwI3880gQ4HsueAI6dv2LnXa/mnYCwjxlFH8bJ3jRmyo+R7G3LsAXzQEj
zHRdRw6/PdaaOUr5n70KS5MiOc6RgK2dk4jT7e0RO3VBYfMzFaoi8S+3OW3WvOY+LQ/3fx00y+bE
snl3e6ygWq/tdN7kfP5p6zZQdpGdhnjMTnYm01PuM2RO77YZNg2vq2gv3Hp/d5lpbZTjifvH8Ayo
a57kyPAth6co51zsmxZvkz20zbpraZXfhhrlcrLpliE1F8h6SIaNvpyn+giIyveqTTe1chPzlp8d
t9ThQAgYPJXbzcHNaTn8bHr0iRWRc9Yq+3sMf+ebXbDyRoqZgDz2IZjKIOXp6HjjyNSNrH8xZRD5
VivAYjK8Of8g0fi1KncOHV5zu6xv/JnKpmoPRuGL6nt2lTY/2VJFD8aKnDo56Ibhm10GrQ7N4Pld
kE40OgARg5mWyUNqV6cyxwsnBi/f2ziIDh2136QfUz+IZN0+xjy+Rn1aHI3VKqd9JKLVm7ie7JXi
Ux86HsHilf43E0/3rn6TxRi9zDnCLVA+ql2ZpvXz1OFO4ac5/0QkcUMyzuOli5Sz7aWOj3Tsu2NW
43IjQY4G32GcQqXKeOtnpbdKaSo3/hT5u8h2sk+qaN6n0Ru/WRmSKFVb9tepqsZ17BLQbrBcbqut
xpY8AXJf332mlwDAP0TUB+MXK9a4zNozvbFoTi7vPBAWMHj3q2ycQ11p3ALNwsadGGQHRvLpk0hV
tRGj168tUYrTH5T2/0ISh6zqnxxxYXs+cz2PgPtHfJsLSK3+5Ij3ss/9sWfJcz+Oz2lK+SFayOGm
JyOX7/PqW5nLOYx8NzlkqTeFsYUEKfX1tSnc9nlkqjrFYmSr2hu+jaScNmq2YzBP4/k9z+qN72be
dw/RYDDFsr4i4+vvEpWO26p1x0/1aH83M5RMLvjCD5OdiwOvSY3IXWZP+Gkb4AU4/L01dgjkhOs8
esoVtx6dmJM1y2WN0xmmaUaG7dB1EKYXv+dNMxhilmhvM4x/clS0tROrC7yIuQfTaBF5t16b9e7h
bv63KXcfWz7AxlougiyiY6CsdNjkC62mqJD6jfsZEJqtikfWl9fJiYtdR2bQ1aapkkenyXkdRDGi
4qwBHafqKeJIMxTlU9hgezwPrcjBnUIe0+fCx49eykePZv25Zs7WuO5+blW4wJHqYk+j/5g1yJtg
R6ut57HurVUOKPxgGgJJygGKlV+m8Xm6/JRxkNcQ9lphbUf9wxANx9lPq1vTRF11xJ1T68A4rVj8
3TX2UXpcH7tllrE/zje25vZ1LqZqG88M4bWjaudoDYweK1c5R7d1y21W8ee7H0cCkE8z5Y9HQPEZ
6g1JLQvAMwBBa4itrYsM9suczi4PixksLO1iuO3ISzGK/EsVJ23Yg0G3L4cJ37mUp8Z2aR3qXqcr
2TArvNlmKJGc90HZ927Ys0ivQGDtrI0ZynhhnWSS4IJpNSpACptv/31ZCohA/lRuCDADGSegruMI
R3DK7H+uytjR/pzWSfaC8/BCaqs6xLgJ/NHcfelAcfu922MMOm3hFnUWmGf+6N4/4z795jOfcR82
vfucibsqyK2crqibFXuZx3zb1XF/1djvgyHPk58hQor4p5JIVubgW16tlvFtRv18z/u8e2zsrl3Z
WrTfolJCMCLc94KAGFeRXgY474FEKoZ0ceUjOk1H66FcGkJw5w0kGd4X2ureDPAxtx5Mz55rkDKZ
ba1u84xT4Cs9CF6e7pMnr5AOYszukLsgv5qBm68qCw+JSFKsb/+FCRmI3ejob7mfudZW4Y45DXF3
5pRbD3Wi3pBomUofssTfsqL/sge7y4/5h0wHPzZ+bvzaDvdt/NT0w48NCNSrJ2BfL0iaPQ3a0Uc7
zfRRIZi5NVb+d8/4Uj5nOjDdiul4hTR1vip0lSKyptUrsE3rYC9ZpTpO6lcEg2SXREMbTulQv9rS
tjfIJSm8vG4XMoTm27iiDJyzBhSQ1m1eCUHSx0GseEg8gKOmUb97bOrs46AUOYJ2xAJeJyw0U8xA
QglA1Ft3eeTDc/fP6oX71CLqnV///dv0/+NEg2SbOZBYESweAXx2WVt/qJ4y6mVd7zXtJ7/v38Ey
GB6b3v/OusZHbhtW4feXoZuzPdBRceKmSZC2s2KbbyDDmpEcH92xD7zsJ7hj+eG/cqYdydodBaQE
PoVnQzvT0frqqDhZCy+e18b0iri5Vmn2CKJ5chaLBVZmgah8/pSwCfR5SyzaHkT+kUb8ksS0x3XG
zR+8lrNtCcy72IHPQlZzqpCe17oHPxOheej2Nv/lXEYiz+7sAGlCoLeuj91gcVIrmTaCg/eXV6N6
Hl6QKXnsHDtw2ZyenaUxvcbXf/c8aYc1YJXVhwGReu26bWovgLYB55mhpkuRQ4TQOhIfSNUaPHbw
Yho5v+r06Fq2932wMr2qATNdmIjYIQcGuWF1kV5vX1sBuCewez0d741Fpn8xwdFka6AvZVAsUL/+
3XhLjsBb0gGml8S1PGQQSznuRA+jJ05R/aPtgdY1njM9ZrL41CDP82ZJvZU2UUFX8Xo1jfUQmj8q
6QoajtAJrWRUDidILIadzroHkCaHk9/K/mT8g9BiHWXU3rQ0r5Cy1tkxmnJ9LUS/FuCZ0rpwXlin
F6qJBKr5CAgdXFCXQ/aTKe+hJ9S9NY61ZDmz4lAUoL7xarp4SOVMM4Qnce2FZe40e6ATWQnIfdLA
9LvPER2ai2fZQH+zcQRBdBhdgHqyWVFrzNf5wgOpeMBJ5ZyMAbhDnU3PNB6Q7qMGWTyaZ/cwCIUG
MGWxoNUzArQGqafKPZiGLD2ACeDW5mndB4UccasDZyEUOQNTnFX+Gexz/+z97hEfVy4KXKKQtn9u
XK8IU2hHjhRsrxUtiuFA071DimFNWt4c56UhNZ3wDumpOfo2DVLlufu7VsHoF2QCEYPpoSyEt8u0
vyEe909xPP3Z3H09xW9WkNBMuLur2PqC/I69iXpdHUWWVTowXdPwcaqO/tIYswcDIkRumN+mmAFd
+jIoAEPVq6FJ+gMBfevcJxMLS1KOAWub5iw76QZgTuKvXt4EXsZe4P8266HNA8t+0FXZXjuXVFd7
reSYn1Nk0bCmmhFwkCDvuNY9IsmVPXd9g2S6wHfauino5UJMB8Ki8qoEop4hfjKGi9j5UGFrDYzJ
kKa9DkwENq3P/M3JnOyaL+TEVI9i549RkCRXx15gGcamz9gMZFjl2S4DWI2tdFrb7th+HdK10ER9
G8Q6y/x5S9w67cMGcPkYVNnyCrgxmB82aOyOH38uhRzDKu3AGc7c+qkG8TkgEAJ+9Z1RBS6Sotc5
4QnwpcEKkcR59RLwqh5ENL7Syiq/2tEuRrT4JXZiZyNS1u9wF1BvmkP3t4znpRhC1uXTMYut/kqs
7rvxgzEIGaAS6UWToYfqxE1WbsqqAFSHdt+LIbrM0Mo8gJvX8+hiHKbpFrOWLAqyJOp394Ee3ObL
WKt0LWvPX30YIGNVHSqreDT+EpwRkCXbQ+tP8xHX4wb7G9Xz8Q/bdOOoj7YTUibMrdoKVFXMMRNx
9XQ3fGZvMtH9EZmk/mh6FrjBt94HnxnotfW5LBJ78/9O44Vn7yKZn0XL6qeWgwA1jqCwNXlGw4Xu
u1ELjF6z9scU0wFXNo3AeeLj51bFdahSwD9M6+lz5YJxHsXTK+dlux+6aMXagj2AGTftEpL88BZL
xzOSqU2xwW7Urntktb7ab2AMqW+OkxZr3iPtmcYDNKOpTgNvZu+s6qdF0lRv7Uq7L6OQV+jv8u8g
FCqIhZr2WTFg1hEXqwJSzg0DvfLFndg7Tas0rLMmOfSdjatmT73tMHH93i2k7zpVr7zwxXEoLXtl
/LnDj7lKDrnn029F3a6B1rO/RqmPFTJsIbCYb+lUqHPG/OjMxhTyBrPELfYJLF12hCyRHU3v3rSu
/csXJSMD8l0AdP3nvG4xjU+oYGYSSaKh/hvwu2F/BgY0gOBtyNg6yhldTbkLmFDXQNCxb60XpVY6
zePVNOAMzpuG+Dq8+3SDRAEh/anUWfaIfW7VNM5widSiAledAuezGS+8hopl4F+TTrJDU+DNgBbg
5i7cpn7KStqvZ9lHG+bF8QlptW9JncTPXeWo52QigYx9xBZ0+jL6rrOCKm46cUJWWjvzo3AasUpi
mW+b1hqvpknUNbPU8OSUKOyjvHEEXgeJSYLoeFMlQxyazSqf8fJJRGA7Y5pdzJkhakp592gPUKDi
+QFUL1WvdLXtYsfDRaT2rlObpht7wHlpTDNQJN46lppejKtHSAiZV/c+cdD2OmfYYie5qswRx3sj
+si/manQcx3cR0zPDM/5MfaiHcJ8ZKghE4s21uipo2n8Kqv2PkKDVDjdkdAyDSRX/XOee/0z4LKH
GX/DA2P6S5G56cZAHUM2W8fai6+V42S7SZTdqs/qx97vnM8jr8ow8wGNEByZrXCmi8+r4gL9roda
SBfjMb26GLKj+Culub2STtftNC40z0PksP1UQVY1ufEBoaJ9SFIpd4J0cqWmOnqt6uRVR9GwV11M
QwUN19H25i+O8IqrSPvi2nAAqlxO1ZosPjPAqPXe8ewArNPf3sGWyrXdQChf7QweYwZEgQOYdFW9
Nj5JvPdE9dOxQ7SzQg4g3hIwZK5QZqxvyw3CNrVVGViyc7kfG5++edRXJ1vJCtfDfN1TEEGU0VQm
APCjqQxpDmK4OWbjTiwhtnRPSdcDGaBtsh1E7q4tncgw7lo7W+S4L2SwmpO36Bxx3fPOOilP/SJ9
zLuxvY4ba620msIkyprttMhUGZ3IrmpaCjqAE189L0PsnxCE2xYBZLIpoZqDHn7R01bufPS16jfg
0LXPBOz6gANY/Y7/ywrHZx6kEbkOCHkuhkjO44g+aGdfAnF0gzJxNw4yORrp9oasqmKKjsqKAFRO
aQrCki9jBMB1lW8E7be238Y7CN815JM41ceptA6KWRkADnqGEEy8Dl2No3yQ3V5iw4XkoAd5ddG6
ZuOCCcUK4IeoklB5fM1IhkhnLuIvtee8DbNVXYt+6M95j7fN+NvW+pLV9IQCFo+dlakdtBHlKV4a
wL7FrTG+eVrg7oRUYZTNL7pv2ic+OAplDpzhR1KoaNWB8HhaSIoQTyy9QXwhAHi3xmrjmJxG1v0a
nHQCLaWedqpL+lU3V/ybEvaqkkq8T0QhdBpbdoiQl3/qRb/zXVAaLEh7YwaOIZnyrbH0ogAe86pb
zXn21NkueY7isGFZ9kk3bvrJS3UWJHUhjmUdf505t8cHEPEFIkTk+VmUUhb4+OUvfMSyFqyrAX/I
YwxGyErk9vCecok8ba31uaJQ74GCdjZ+O+fxpmQtoPoiHt91CdaAUBZuc+24HQeSXUzjjBJKAWwE
QetB+AXI+o1CJF7HuGfz58EerZOBoIYBf2RQ5ITvWT3sikgi3wilbUAa/tUdSbtTE1QDs2hFKGOK
hYcc2wp3NQtvYqXZg7s0lDgBBMPywIZ5Fc1pfBpaJz4VUYderDUE70vX2KZRsvmZJ9awuc8r3JXX
ceD9hc9PddS+2b9lPSkRf03QmhzdHjIgRC5bzqajnsofUaWK14bxci2nIT87M+ieU2U9Zp0I7UVN
7VBpXxNYdLHIYtkoAJDGeuV4ifsgKplLEHRd7KNdH+Z+UwcNSmog1LJLCeUFulkNDmkcPzb4ZRf6
DG4WXdc+ekvT1kn7iAv5VvExOyuHrzOC053TvHyoWlE8RDQeN2x6BJdXBYO0kJb0aHtE8Q1H32yk
Lp8Y8aZ6lWAnYhliQ1zcOwJeNTDc7mmWDQfH5BMytYDu8X5fQV4h10L+5fRF/mQ8c+yfMz3M8gRZ
PwMv0+JHYk3dNi2aZ2OVkMR0G8u3xx1olA/9WNoXho1sWwjPA/QIM4746AV0RNJ9pIUV9nUGO8qq
VacQVKOG3aXxuukY+yXyLUvjIW2x6aHwWRkTIvfzQCMQJTPdXEDdai4ad5wAWE5zMlwJnSLsKF0A
Eca0C8R90gVs1ip1VmMZHXu/CElalQ9R4ozbBIl0fgXolyPsp83RWZoS/08d2JbVHIXT/mrMiJlj
fPMEVm4DyUDtOutukPG+bnh7RCWAFqUzEqZRdOFv2/TYkHZH6JWoRvkJ/ZTZFALaJYGRLamMONFD
EUyRxW+2XUiB7DypPyGhkm59JGCOUz+Jo4TMtwYYga6xqzy9KjCVoZb5d3iKGOj2H2gfBTLFmG27
qA5EXIoKdn/CUxXytUCovOq5xEZcF+E8OTNernb5l9M/G+OjuUXCBmS3oPg95cPkD6b5lLuP9BXq
DszZ4YP//nFT2eYHMO+3ju/Um5YAPXSZ55y4aE99E7GV75DoYZJgg8nOg0K4GVK+dzN+FsY0w4Xo
lpNYeevK4vXxNpEvD5phXYHR3dilt/Zttxm2Da6xEFWCH5BAeEdC8+lOAUie0jfzBI6ldBNBvg0Y
AOQTXbe/mg9mS2eaISn097DpfZgzkLQ9fPApl1pQVmHnMa8QMS/X7RW79aeE/v26mTftZtv2MCGJ
oJfqH3gRzbPe8g4aUw6Ds2vL7CGpUYAF9Znk2idF+Tr7MlnXdUy2vbts+hFDWQ4dtWFXozKL2ePo
gJN3WEyzAZpRBzDtChg6qIuR3T6OS1NBcmOhfMLJLF3jH3JQneyapeF9iZNptKHoTdOQezwKudRi
1YFPAX6NIPXalqhfYturMoH232BmHDUndGggNQOueVx0G2j9UGZjAddsQ8A13WZuUV/s3xBwh37M
QhKKagQu8Zjn+oCFyQfMltF4iueeDKCRk++2pbC350Wxq6n01i3K6aw94aWXUZUAuhkD/ik8bDeo
NBGAqZBdzCjCrBWdIUEzrl4NLYTJHHnbRYfu5K1YW/asVncxepXRX9p0M9ohZXQbBSuTQXeClLjf
ZNN1LEMbstoSjFtZrlsJqTteWu9QV/o77vMcqFfJzwz02rCCFCc0phmol1HTazP8+zhd7KCA4OdU
LeUbTC/nKj0Nle9uYrv+Wbh9dR54Vp1xoYtX6ZjrddrLAhg90eWBCVV8Gmk5rJPKmfedGu1Xr9Kb
HrVSwtlNkcmchhA8b/KknLj/hAo1ECtntDjaZazwJ/Vi1yMFeWwcnQKydu13AapTYIFN/uh0cRcO
SFRs6cg3UMiA7biIpYe+LcB7tHfGmhcRdWV5YGjPhRUYn2mcIvKA/9pz0A71XwNNrRnFXBbm+xil
29hRGgCPpKji4baB387lRSSyvKSoBnAxZpFdINkUeymgKux7AODxUJD3uMXBaMv6baZph0gFqfto
8Zf2+N0DGP6U61FfMmgaAqCh5Fh0kgZVLu1LX+GspgDcd8ac+EwuplfEeps3fnfyI00uEG6Ri5Yt
w36WrMwE4zfzwZws95XIf9ynmt7gZ846Sx0HVT68Ihip7UAQRRpnHXmsO7RZPTY7lJboDpkLZQVS
cVffX8e0ILjPjFyu7db2DwRoqrtKwXwNehxYKwRlyZNfA53XU/c6jco+g7CQIcbMutfRg149yyNI
4RZz5mm9BsUB15pcHWs/w/clkdponNELvaFwP7nziLwXfog9qSe9Kl2ko8kE9Q2xALQ1acbWCYHi
libd+Nr6RoFP+V4Wqj8rLMlgalkXNqMfr4ZEgmhSdK/KhQxt0W9uwOduX1EZqg79cfR2ZpQNvghE
I8ejjSrCr4ssZG7CNJHWuG1rhJKo/gNhQY7kRCQSCOTwR2O5dKtkxo623OpHpwG+Uco3jUzbymst
yJkpkW9eVgbUlvGrW/EHmeP2vuDbBtIuCtxgkhjfxGhkj3ece1A1CwS0A+vlJD+nZagWvYm7LFds
hlWQev6IMAO1qsbl5zC90m8oQPAS5X2CW9+4K5cI6CzjZCUtTXCXZqt4LKq1JYviPW+8rzzRainn
oVFSAW851Cf5OzACGSb2VG7sbtpoJyuOgoj8iKD1V8/42jz7zkWebGx/BOXK+IgF/IwghmGJBVx9
afSCpLfIna/UjH0hcuxHP0LGCCLeaRt1AEjriAM2J0V/Kpw6fvOGYYcsELjnfKr2KDEjA50qHTaR
AKJgvvw5qtbDVLT7eAlvvXkkOHCXbgMUywdxkkHTDW01snrvU8ajk7tgN00t03PkikfidriceuBP
yrrwttBFuatiSFu9Ium3xG+tJyPwT4DXhVhduIJQVDHCu3HKcbU4mV42U5iLD9Uw2pMxs5G8Dzot
t3fX7an/71GI1ZsYuEUV+c7/SMYjfYiQ7B8hG6gxQlDm28KlKBfwoY5iOnQoPpLP1hXSqnjlFmN3
dpam6Ht5iuvN3WN6pmmABp9RNqQ7z461wfE7Hfy5csfA+O5TGhJ/J13ibI3fPGUG76bGHWw1RHO9
VtMwHug4bb05q8HrbbJsGxVgASvPz+yth19lmwwQ5vbRWILWPKN+Sl7x8sGM/DHz/iRuayl478sn
mScHTt8Ht/n0R1x9C4puMXZcdjLf3Dy9Lvmqmax6xUYkzVFFyonDiOTOymlAICFISa6wIyYPjqDJ
gzIpSoFE4DZF4h5vacdHvLVVCeh73piJpkl7pmgIhCXI/Q5yBLfNNzZ2g1OT2VjBpksX2yVqOs3E
2UqcpnuQmyZAlHbZBdXs6S4ww2biQNmyKtJmbXyOaC+43lg7Wen2LJbG9FRjNWfuP1IrHU++ntuz
ZUl7DMwMM2hx6zXJsxLlojDVTDE90yAOtVCRKc8OuH0GFXVkvTeclnIhtpieIbHc+CzGjqiywmpu
7YX3CJKLcRY5sgMok9Kx8N+jLML/g2jgMOEIm7lcuAvp6wPXayRV4UD3WD5noFpg/dEDljo9mJ5p
mmZ28+XS/8t5Hy6RKbhNND5KazvIhCo3RLLk0Rr0GpULmrMtk/TRuFDEqNnWdckDY94Hyqp9yXy8
yMbVxX13YkQ9UAkplZ4HDxwQ23lGmYhT7lblu9czuhnmpt1aM+A71uL8z32eoZf3e6vFrpdN1g9f
TuJBpqN6U/67qqHmGaYEciqPDYHXsp+ER9OXctFLpprpM+4MLmiAuwjgatBPNP/WYvOAgG9SwZ6h
nAXSDlCHZygIj9xt925AOB/735HEDiqHCpRVPJRILIGnGIL6H7/HrNGbsbftPY+b/Fllw89CzuVb
CY54hAClnJLsx9JJ+JT9UNpbldzuH8x92jTgdMyhD1gtTKagqasS6vyoPOc1FjOkHna8cb3JCeoS
1RC1LKqtYh55QOzgUJB0K/vYdskWJeoyYJ/5vCcLUM46glONJhCxL3lCd8kFQiXlhk478nUzjihE
mKT0ms/TfOqSvHxKR8CVXg8eNAh9pjJR0QB0y7sJ1UuptlAUhyJrmHz1gLi4rZ7eRgpRWjHi4OlR
d3Cb0I5CD812CWvnb74DTGqyeoFUF7BYlFZNHkVmdVsUiCqPfpu3Rz93QAZDFPs4INvd807tNcmq
C/TGFdJ46HH/p59G6gGVQatL5pH6oNrsEvMOVTKazD8W0PJN01C2oWOl8FGok02P1sTf1BNOpymZ
IUPzcWh/rDr2R2VAU4DsXg9wjMuGg9oej//jQOH/cdsRFDXwgGo4jDq4dH1Yh6LrOtvrdXSdsth/
sLydk/DsEbg1JOqDH32Zym4+jH7LoTBPxWMxdN6q94ne0KFo9nGSjoe89YtjKhT+NHM1mSRUlmXm
qFs1CjOMGrZJ4Dmo+2Oa+xRTziLuIJvtumE/jE4JxYWn5WaOMxRVXcxBpNPRjQEbmZ6SWv/tHOfU
WoGy9LnnsbWz3JJ5SGnRfNXOatgo7ZJLns4QsNS+/VRBmHswPtOwnHXritoKdHyUgFwoDM5SSsWQ
GVoFpkYjWTj0VqfWv00zozDYeK6H2xTjM8/fH10+8jbNASB3rrANMztGAUfwmfBuMMdHlQsqNISj
SKz6S9OhDNK/77ImGPhHsADKngedg2Pbjo2Q4QOba2rBPinwAGSHu1wSvUfCZgqypdLttBTKTWpc
9BMVl7cauVUfofClg8DxzHpU1mB0BocOMLLz0M31iOysW4W0AT0BmfWXvqHOi2bRjwxFZs5GgDZ1
yY8yphJrAWN5LL9T52nWa0fZ9KWbRLspZ9e/mX2WdDcTzAznpbfIr9GbuYw2nh/kDe9XHBWL7W1b
oZQUakxHABj2bRS92Kl2npLWA3xaRz+QYPI+J9xja43dY8k3eZ9HlPaSVUk/VZVAlSwnB0UQVI7P
QOHqEETD8pAy4YEjsC9nS7z1Y9UdJ6RjV5UN3oziMtrMJEMVN2sqQHwfLCQqEcjUvZi/iqj6pkfH
RyTWewdkhsj/OiTNIfjn74el6eKUZCDjoaCqEB/wObAKlEqiJMK1Hzdud9Hj+6hkAxAbPUlb5oGl
C6W3sU1T/jZrUrreyjhRGMw6+DvzqMMmB/v972mKxHFgt22yiaI0P0EDlp9MzzQQb+QnvjSQU106
HEo7USAmC+6jt8fuToep/Jjb7+apD9MkroYrN0KGJLW5eynLCYuvs5GYXwrJtaMoOBb/8JioQh6M
b1wGWOnm56aO1sa6+1E6z9roIbOCDwMQockg8d1oa/6daKlLZ3oNqsn5oywBFFvxtkN5WBWOPXTf
PvRqiNPGaydi9yiXwqdC5xtOWLazyr44UNSYTYM65xItCiAdlKTNfh6+QD9HT3PhT/sc5adAcefd
oqmjp+z/GDuv5chtbQ0/EauYw23nLLWkCZob1gSbOWc+/fmAlqdlbW/vc2EUsACyZY2aBNb6Q5b2
UCjaiWmh2qtZVbPQ5bwMttnodgvZva0f851rTSnkjtoen0r+u9cAOrGLltUAbQZ/1XnzkxxZokpw
XyYntUC/Td7j8vIy54n9exL6dKgt5BJ51e/PQ/vgexJ41RZhy/LkVk15asBKtAs5nnqdqlAeX4Za
Qd1CH7OWXenf18iFsbi6iaHuhWmAyDVL7vHOqn6NHvWtXhQe7birTmZpb27AMfkUHVWjOqWUHz88
mGVcrH33JP59vYzJW8peY3779weqKXJ/f/9Coq1Ppc1UQUJbtvUhNxj3ESlzL/CuhcI/JlzD/Nyk
yDQVEAXIOBvhI8rH2io3fIBy9yDnCGQifPPohml6DCONjFU+GMvSTPUreEpzlULDWmqgs5Jq1K9I
l06rdFSSlTYZFgpsnVcvypDXRZQB1BqSKuAEPr81g5FBEYjCLUVUNrA1AvYk7LSXHn7dkW39sMnB
LS2bXAN7UakcAEQjezmippv/8TvS/vN3BI2D1w0ZAY3t/YeXjgYBp0mi2b36Ae/kIPazg2wcLctv
PRI/yV5votVM4SO3NOVz6IYTAoaOuvGVaUaUbk0JrPgeVzplfg+lT6V9ggQEnDBOdpGCsEzDbfUG
nX/bnfWjoVZvzT2m1YW/cgMX/oA7pojNuNGVA2h6piIOXTC0/W96UX/y5lnZhXmTH0zKnCRm+pfM
df4Hrlqz8WD68JfjqBa+GiqilJ5hfUTRZ+1UGRop9qvKS2ZXlG7ZL9TGHJZ527cQ9T0LGD+Nx7Hn
NLsAf7MBKwM5DMKCww0ogh0YZZQ2Gl9fF5B5FzbPoHXEfocKe5HtPR0EO5rd0TZHowFR7aBbqW36
2EbUxwrP1jdgFGseVv6nIEjRcm4VQGwKLy439ZJLwT594dpV9NV3ml95YyuwV4KgRZ7QzU/kJL4r
OhLzIQLgl0mLpovfuJ89tFC0tuqPQWmon/M6gFtiGo/5FKpbVE31ZWy74c4fIZbKC7XKVddWyWYf
Ib3xXJQ6SfJgnQ0+Rw2rb/UdEP5Xo/Hi6xzV0UorUfCHqRlfZTOWrbpODdDicjh4mrIK1IB9wdwW
D1mR7sZRHU5Gq9jLRtmlSqaiw2nEz007rHWRyUQhCPxzY5TBQlNrpJt6J15y4h2XKdL3GzPtigN/
OQ8zOguXyObZuJDd1iivHUQiClJNeJ4Md9l4bfiC/CtQVyTGDyoS6S9lOoBjMAttwyYYbBQSDxmg
sFxdR7mKyBJsTfiHwaZL+/4TR98AjWroo2WlLayp/4qMurHTZLIkqOJ8maBmuvJinYTybJIa7JHG
Qh0B+fdkdqvNDA8NVpiQGolDf4+C7PamQRJPRoBQahUtC1WLd3mDgB+wpPRJmbv0aZoRmSzV0uNx
YD/zFPOgKEEkOVfIe5xdv6a02Vb8FYkYApXaNh3m7w6onGNhdugOaQ1/j4o1bGDvKgeo5/7ZDyGY
1+qULHu0UjdBPfmXeUJlcmRzCdgDCYrQ21kpQgtA8tNPYDf8Nc+PcFtZnYLIlfvnvz+H/iPDoJMh
w5bLRORMM3TD+pApC51ibJrStq8kbbVTFCr9RTaB6EHJ93a1q39FsvV9XK5oESFalVaSruSs1pbD
Rb+yde7OZtn0QuWj+R55SLBAjXmZp8zfw5ebIcp59Xddf7HhAr1qEWqdTlk0Oy8I4i99HW1jrfhm
eeahNaOwXEDqKo6ue067nDOUX/LsF40Mv1shx+jlbEJYgueq1aNjoKWvTmWCnZPDiGFG/g9lf0iz
x/sQtv9t8W1WDq24eJWIulDvhYDad0scytJg2sSlSk1CqAs2nt2RDou8ZSXlEUQMxNj/eCYa4h/g
by9TjbyFDUpLd+D6kQti/h05oiV94uvgD69mZHM4LCf32hWwLIe83kuUmuqUwZpCHTJqQQdoDSFN
E4nnMwn9hTar+oNUYjBzkLWoDVm7IuoDdvrDXqkz60FBLP4F4YN4pblIRyGzMX5SomwddI1/VfwU
lTEfRuWC0lN8vHX9DKZSXYbOeiqq+BQ6wfumtOf9v/+NGnjvfPgVkBnjvcZLAaoIrll//xU0Udkq
KryRa+OR95ZPRE5O5VFz+lVQ1OM5Eo2MR+BlN6iGTLugDZ4SoRnjxk27LMbQPlvkYB/yMiS3KCZ8
xfsjUwDLxSD6ji0a0yu18NpViABT89pFxRAv46rON7DP4DbWtX/Uze5JjnqhbiFDjtY8vZkFiBUZ
ao8klporPJ+nf/898A8v8gzv/xg0F/Fwz+S8Aw6BF+WHPMRURq3m9or/pOcFwsW9HoKAs/ItMluf
Gwtp572MNTUg2c3gt1+CzE63rVhX1IYffWl/r74tiZAnGdG6VfcoFX6Bq79yB045k60XlIEErhaa
LsqUnhn+iUiWsta79gTxE28A0KXkVr9lQmi291Ud4UTnhYr3gxoq2ndOnccixNNmMbdftdlL//Si
8BVZHe2r4UbDkschABlBSR8srVxN5I0QdLS8BypCb01iKXu/DePTPe46jXrI8upZrrrH7/eYBbdd
E41c8vseMk5pDr8Gvem2Rqp+AcUKokocq91R/1IkCEDKkZi7j8ScXFlCd7CM/FHPZ+eUquR7hsh/
nH83bvOgWGmAHn/7FgaW+VLMc3mUi/owhmtaGgOyQSYmUVUCrLEGmbuTbB9AhN05bKZrk7j4+lir
thUwO4Gpk03zuyeHcta3lc9zmOnbLK30VR/ECWoGMcreaCLsokRtn1B+ECwFXpbl2sr9B1lL15y6
uPQT1NzGSpWNHH4osmcZVPGgB2BocP4xSj2lyO3qg8jE0FIe1HaZPV/dtknPt5iKKdRZt8qYbCOw
FLOnzGHlqvHJG1BwlkNQX/60yAOYU7ln/eom7At64XeAJmr4iKsK9kQmTFMZk42H1uXFFnpkYpls
DL98NIqMs3rqoUKSAN/KyOcn69FR3YURddF2qi2EE91RJUM/4xRAPaNf+gPKchKpApbiDR4je0PX
q1utDqOFnG3TKrxhYAq+Uju9gvnYzz7/l1T0ZIOUJJsMzn5FrSX9FmKSj4BH/WN26mSnJ+AO8tTv
VwWan0dXcFJk7958iLUN2zMwEii4SUoQui/A3DIqoTedNS+bty2kxkbVARa5xlenVvSNpTv+big6
4yWu0DLC9OCHZoFWQHqifxwKFeuBXB1XM4YHPzB1MJqp/0Zu1gPZBqkFNq6xCXOLdHUSl2e/7Dnt
i2Goetm6mIp4qeBfcVY0NeKv9u8LayNbZDZkaBmX627XimVyGCdxs9Jtw1zKCXn7Dx/kiGywf/pw
9X2lvDAqG3WJiwOyqB9+zN8f5YWexjHNvP2Q9+vf/eQuoAaUeiBI3X/MCUXkvZWHj57Y6yUmm0WN
UsvepuyVLKfhmKdKefXdKH0yvFk5TI7+B7oy6ZMMYShSAhQqgUOKmJyYzOlPjLS8Q4jk2VORZO01
jPfy9jJCgd7a+0kCCjV/KOO5f7GaNHtu9M9SFFs2UH6eWrbmyKZ31jWPKf+KA6xaYH3Szh1nVDGM
0BLewuUkRYrwtqBDDHb3Fba/8yVxkxwqdWg+KINRv+VuhvQHspDT2rExaXHnwvo8FOAne2/69g9x
KdDliPUzmRfY+eUnz4ShmPbmS6VY1nMauktFdfrPoHT7U+BzZhH/GnFkW8geFNltOIdqvfNn/+X+
TyJ7ci0ktENV+vr+HpLx+18DNwJ65ur64n69XCKHnloLMfc43owBXiyFQTqqyi19nQfs/cc2BEoq
g7K5r/mvMYti2NYpo4tcG3aWebvp/fqommGT9/mnjiQu2YUQcxjZlLmjHyyneRt+iHkKUlZda+2n
3kuOVGzToz70KdDBvw3lxP8jllbmr9BxvLW84N9vl0ZAWxcfPu2fLkHWMVUhQ4BhaY4Zp4FFjUfO
anDHEfgnuSdKCr+7QcaLUDaWWC6vkUOga3AB5VjOhFP6diM5Le9z69WCNCi7t4ZUaqUcmnC061Mt
cq78muOj0Q3xUQ6L6msTBjE6CXW5i1tAKuY4D/t0BpGeiqGbWOaz+rOxKYbJwMiqpTU4PI5lor7P
U33RIqz6g4PvwtAz55erkKFXC0QaR5I0u1bU72RD4eQ7tEBj2xRqcfaTGHHjfkhfazaYMxrdbW5v
NERDjT9HTSMToFlr9pQ/BzdFJkamDm4KMrnIIqRN521U/O5ahBCfAs8WVA49WQ9g4r+DGxZqZdXr
UCXRFjhGuuuBdnwBDbvpxIIh8NGrCczwlJn5dE3RbV7IK/sST7o6n41HlBBMUFE5ple6hTJdrkOo
MtE0QlfcHy5T1pzDvvPKJYoN2aLCsubY+Xn/3Ba1v6sGyI9hYlc/sIZklzBGCs8+Jd3WaIpfZlGB
nCtlOlWT/ySpPTcyj156az0lHydjpapmQH3DfLxOPKrJTbnOJQg851I34IbG6Aj0rScZ1U1vcaSc
vUXh9h0CctFfM9TX/tBGxGy70Tw3TdceZZHV0bA1cxzY9Zmq3YqviB+lO0D87HMyYzjkBQ9sCcFs
+m442I2ZIL5v65/AdL8f4lX1fjjnaDc3WaHz3M/npW+BWYylvU0pUIahwCByMFgMY9gbiO8ZmA0B
immPsgnisju2ElsuXHbKhY+BaLKXc2ZK7nnUx5VcRPWd/xX2A9Ac/Zc4be116nrdzs308tXP1cUE
TO6LGXQJWc0uXGW9/SXFyXMd4sdyTKYeHJXsjiouPgsXjNlRjgtAYbeejL2bvnXlPBp1sBuzd1d4
PYqNCzmpWIa9JkcVYkCxjSILOnxT6NchIKvhic9x5VrZTeUPAgg7PN66Hxc44gIZfDcTiP8HOUby
p9+BSt++W1dABKgCY2epPXqBeW9tyzCOYIionNLlGKV4MIUgNCyrcG6NWuctYmS/x7qn2AdfG9+m
MWnVzOV9Ws7INTJ2m64KTGpyW+MAwm0/LLkN5afc721ngQdCDI7iJIrVsomnKD3HDRXXiu3Hh3gq
JlO2yMOizIxo47k4KMjg/VrZu8e8xkGdL578dS6v+6eFM+kutBrCPYTn3egNjwif6heEvAHIQ57F
q6JrdzOn25dixAUu6YxwJWcnSG6XVHOfjRkP3SUnXGTHofm5aa0clCznnBaikqxbnqDoiH+AtRMH
2QkZ1ubJq2LlHNf1Uc8tDi3VCDTWQtp2JWdlAxnms6GkCA2KC4KxvV1Qojn+dLtH63+yEuzg1BYn
HJ8zwMoSWuOymaM4OPnmvKiEPPk9XhXD24q4QXZGc3LAXFykTkM6LW4trBT4BiCZ5Iwzk6cZc5MU
pf0tzZLhKReNgdTXCrlYY+MVSpAtrcJYBnW1E6CIOGzdL40WskBtkRyEk3YdXDJSs2oewoqygezJ
xu3ITKH4Qe5O71Du10bruWQ3tTDcwNkHvocznuE4u25QqmUi3k2hZ0bP2DvKOUj6+dL1rHY9CdWQ
XJwQ8qrKy4XspmIclTMWH0PdY2bIcOhdpuXyf7zmX+aHHJ2y3ote5H3l3YCQZjyskHc7lvJz5T0/
zitlm2wGNfrV6S0MHcHNAS5CBZ6qydLk97z6MCGXOJVC7UUulOMPazIfEi30kwKBBbvepkbsrXsE
M77kXoK3oBHpRzns1WnT2zGuN55rX42QOrlYxXmjPEBIoQrg/MKjpQN4kHQnvZg791xiieYG6rG0
yAev5EQa8ZYoJu3npDbdOs9wWtUEp/8+lC+JeZ7eZm8o/t/DWLecJWTyeZEU83gy4QBDmLGKU4Yg
3q62BuSx5My77qiW48nWIOlx9LSWYe/zzAq/G7nTb5EWCZ9k4+vRQ29TnJIjvjjKg4cUqxyhxBo+
WXVt7HksNyiOBphdkYZJ13Vp1Wu5BpvTeq8MmBWjPFwjKY++dscBn+MjQyNuXG0ju9kQDZzxp7Jb
5Xr/Nm+HUXOS0w6gB2SIImM9q9BjEXrGWfKfuw4CtCtTL8HWCUiVYw+ULHXJa3zfHwXd8RYe2G3k
dheFFi84oS+V5fp59H9lgs2fOpl/gSpgGovQ8JJFg12hwCOP3qqt7XozUMaGA5MPHlKo0edUd+pd
VEBIidsY11x1UIbLfXwDEdcIQa+NUqlWE/qOJyhbIRijQnupvax40rJxqcSa9iJDaWpsXd2xUN8t
Db6rsEbrqFgrrh58Qcex3hcTQmW1UCouidtpEr6LqwKZ1sTlusLL4xZP9RClRLFe3Eel6IuyLoVu
yxmmF6Qy93rZFY9yFKeBuUhNZ+bMwKSKxN5aa5RiI4dAqOZ9C+x4WTXe9EJGw7/gTfY4W3BXl4px
qTokWjjji//Xsmb7/VcTtAgUymH0u3ePyYlca3FSkV106r7j3VJtPizhhPj871lLy/pY1NMEQcSg
NqGBYQSV+yF9O8WTi/SOWz9p7MXXpsCWSrkbnoPge6YOGXHL69WFnLk1Ao5ad7BF5cJYAkzt0TK2
yEJDxy+FrI6cmiftMmRqwTe9scmz8SJc5Em8gmvu7uO4y4DLiBncdfRu76mcvIwesTN4cCs5EdVW
y84a0dOdQnL53W1kt5piIz3LbmLX8yYpix+ZZXjqZxkLvEZ8YIGKr+ZssaiMlyFVzQcVefpbg2i3
iwQLNn4ydp8NO0B905SdYrUbLgj3DRdHeBzxlYF9GGYdUjbE7NKN9YVcU2h2svBCjELvq9lJQvNN
K+MQ6bO9nFG6P5PTTR/Qdo2WLl5IPyZe/Hbnr4w60HF1cDXhgGXu+qkDoALge4nsu09OCaFbe+yy
g0Jz8dUqpUr/VUo5WyKfPapK8jhMX28kbjlfB69y3jDR8emc+jAK/6FUz6aT1/3q6v7Nr0iGdcjG
Zxkr2tldj7MvKJDEgjCh6JktsauvXmdPf2w7yyWHbjYXjv8zBx7iWV+7CzSjP2UaYpv/ZLMnY65m
nyJAXvu7/Z7VFcqydkzoXH7YnLsR0Qnyw48g6dpbU85U2wpFV3f3CVBi3U4VxJfRt8tdlkT6QQXO
f1LgGoMvCPpP4JwoKYzlz7mZu0+F40QPla88y5Ff+83jZPSnCVGHdZSaOThryz3hqehSMPEoXOvo
5XLgIMUjZ7qqIviuO6qkFepiXL2bCW0dI6iyjb2TXDmG/nVoYfbIkYzfltzHxdhnq7GEFPju3h1i
NKNt1Odp0pIHZ9DRXyjB4vhV8nBvjDYLFpHVz+gfWiMPLTntDeZS0aiohxbEb3GA5yDKps30Rg6Z
YxKvkXSprcOowimYxLiR3pFVBOM51FKq68Je/HcztTip5Br6SVKoKoyFjtvoPZtQO3EMmWb1dJuR
cKPf0+9ico0itK3kEjnspiDYQc57lvEbbkl25axcd1scvX3cu5D4yPvtbtfK+4kf67/fyhVwqN8/
3/1H+aeP/fvad/8vel/19kbeBRjEsxdCyYVpzU+EcBrYK3mhvPfvT7qH7p/57rrf6/7rz3G7M7LU
yvb3bywgo7oZwgZ7jKLBXU6ZkyV2Pzo+pjRgxjGicNiizkEYY0fwV0zOJrr6YrdNeZBx/MY9Xo21
uw6bYRNAbP0jKlW4Vb72vZxRaVa0Rj8myAxtjMZEhgnimDpkeEshjnEbenOBJ1ye+WstHOsvpY3j
SzeF9VEuBmm9j3B+frLLOn4mFbKTYcyo4RhUkAsUdGb0oR6P4TCbp5ojxXqONfWTquOsgnEZJ4De
K27fvdi3rh0iqbdvlPy63r9Lt++WnuMvXOWhtbx/ESnEuGs/rvWlAw1gPYwDihAdIh1a1QBqqstx
5RRui2dHXmMBmAC+LJsX2ThVc2qDqX/IRchz8Why5j7ey8neSaqtNSMsaqPh/DKWqXHQyQmpahIu
ANnFn6sZ79PGEy4H/hh/Rn+MjEgelks56zd5uG+1MIZPymI0h/Str9gB0iAMA0dIl+ouDBk9fHBy
y0QroU+zB1NN0EZV7Ggnh4nueUg8KNluVEx8M7uKzLmTOkjJ2yZEvqndAMxCOS7pnHOfFMpJRyPo
wi5GP3flFzmYK9/ESwwNg9FKxx3kr6+I3M9HBCZQ3hBNUHVvvXtM8Ybvimqp3R8x2vlLWefVMS5Y
1NiPbzOHPMlKK7QRpAkpGl6VF9vslQdytfUl79BbwJ75QYZkg60qXghASZcfJho7fk5dMrr3eG8V
EeeJ+VGGKGjYe6ue0jOKz2OwGoIyXZrRpCxTwQ6VxNB78yFmBn6175JmeyeReiAd8Nl0zTVJtggZ
Gou3d27ZbCqxb1mMeP8d5Yxs/JR9xy1468romE8FuaGADNut+26ZXHCbErfClaFf1RasM340/zmr
lGSnDGhpFrPhPxtAGR69AtM8Mdl6sfKcqdaPaOh4J4gQqMdgg8Zef1vRxel0xr7gE1jYFJV3ZYPL
dXKUnuASjS+bOzj/jtC/r0OVJt92bvp4D2HDvesbmOqOKCrOopxoy2qjLsqPOeAqSiCn8VaGFEuG
JuBJrUcc5fHaeFQm19xwikDdW0F7pwcfurOGsbx4HtsvjV0Htejx55zp+uOYuD+rtowOYPNs4GAN
ZMQeucSVnMXrp/sfOA72uv8BY1BVUG2mZWi2ZuA08mEf7CuO7aqwbJ4KFxhH+OKQJl8aQioW2kh9
kL2JLFy6kOP/6MoFiHNF6u0qr66adCGj77r/cdm7m8m1A4Xxf73DP9+slAK1/787yFXgmtgePKpl
qB3ULNqMGqoVAUyvc0EOAk16hrJxRtcCawAaHeJVtHM6ZHytYtYPgRBhbjuh4qbG1loOU6HTPCD4
c1E0RLtsQ8HZSCzBOeVtiTfXCnuuMFjVA4LUezjU8xIGgLuphWTWNI1Lvx1WOJnXJ5Sq/QUERuML
VqVQgUtL39qdZZ1UM3QXMMS+wCDsryO+Fo9aYvyZAhl7hd9drAG1B3s5xFF04cWD/bnwHey2Q38z
jZn2ABW8uTYFtP0SbNQOiZiBhLWrX9ohzDCGm+ynOGv58TI12Pbh3H6uNO+h1fn7RZEv4w3nIJYS
jat0aut5jQF2vu50UIMu5JlqDl+BXdl7e54c4AJz/drFwx9aXmmP8PDrR1PnDYHlQfNKuldoY07R
ga+Khj7TRi6HpP86iVSGlAZt9JbsfcE/ge2Pb3KhM962xSr2S/UERvurNsLJAJxxIC04HJEpC74K
nsTECfZTO5jTxeuovcl40oB681AQ20T9FJ/DAR+CKu+Lp5hX5j5IqerVfVwgR04MDqGxdMKqAM/y
V0ztEV5IZ+2C3OTnUBHpVSG+nVJPPMaiuQ9lr5EC3WmHQHHo4pR4Xyh7co1qYZUTA1hYocabPPnm
I4Zg8RUif/yUZTO8Jrf/LkdlzREMNqi75ddjIBD60xeHK0Am6WW2So/Mk9qtLBsclZ61nM1jJO3b
/Idm+mi6pl7zkqoeG+QRsRjevf1+7jpj58UG6sQAcpqNOqGN15XRIqyaOVxobB6Q3c1/YbggrKOa
ryhS1stxttPnoXLadWFM6kXBlm3Xm22PNRMlJ6sIHjMtA1Zpme3WDrxka6g9crLhYK2NfopWoZVM
j4XfT49TBllF1a2tDN3jrZN+SYdKPyiJEQHTb7JVEfSGyDnqpPmL4ajCyAkAUS7CIaB1YnxRcECG
Qleb6cmiwIN1sxd+5W8ax0k18Hd+6zpbP8dE2BPyrqqdWKdJNOxJySkmyQGsatIvZOzWlQvxP+q3
WhB9u18me4gpsfp+m6pDAdXRdHWV5/Mq1YoQJ8pcUxd2TeoENQnzCagToBHHuo3mBrGjIhvZglmw
Z6K+N5/mznB3YQ/bKkEhKl/4Ye4dzNZ+VRw92cCTgUouY1EDC2opu0Ew6j7scfzh30XllJdlK6/v
suuMZtpSmdJ6W+p2tpbFe3NW801pg4RvJZTqjku/jcPYyTdmnwuSIMX9EU+6XRQ33tPgmbvJ0qM/
88reDaIzEckRJP7zb1O537kPZlLreCh1OEQNZbnKu8T44XoorcXZzxZPriUcc4ccvp2deU9j6Zba
DxbycsdUzd83HVilo44M1XoaKJUm7YTuqzG8aqNp+vBdFQ0AFJlPD08ztOv1Rxma1ERf4AIZ7W7r
rBpva/b83VJOyyZV4LDCHt3hqs6tCnErKzVPaREh/i1GnYYHt11kDm5j1F9HFf1EFGh5KArnp140
1exCTtKHYWuDul4PRqVvvWFIMLUJwByNjfNaetrWUrLhU65W7bG13Wg1dr79OucWTpkaNNIeMj4Y
To5TYa0sjUBx96kSxUcwvfHRFg2WVmAeZVDz1beZ+xA2Pnb0g+5tbPS3IeGpfFAQwv9pEQEwhrIW
JzebP6G+/EEFblMkgDRKPqdG6+C7Zgj3ps6rn6ys/TJGVHM6K7WgqPczd6wC0DVT18JgiKK1agGZ
mpQRWSS7i91DPdnOoa6bt95/jZm/F8slDpDnDVbT3+sKC/WSPTiCOPb4KRjTeaMk6SUBxvRI9rF4
9ECf75tq+JFa6D+ttdj+Bo46POSNXzyWorFN9MqMCl6rvEBeKidKi6KpN5OIF8tkPM6gjvcJ6BMH
Xz5EHcHixK3n7a2e9AI2nKaycFH3u1BHXkmrhLtDQpM1KyUKu4tjzZfJVS6tgF3GY2wdG314liDM
e6h2pmcJzhwgMT9y5iEvWJ/hoMzbQO1+3ixUZIw6d4TvCsg2b8IF+zbkvFOJN+bU/eEVhbfoZh+9
7zrqFjF27xuXR7d6C3YCIZZRBVtXvDOXdaOGl9t03Iqcl1Zp1Q8o892yFvviaUq+Wi3VblPJZ7zt
RcyWXSnqFyMGQV1XiPyVWZysRuD4jyHvk1PYoIUtRvxUFJ/rKVhp8+Beeeg1yCIm6cbMXfeqi4YH
PvwGw40PMibXjT4mk444z4kVU0H6GOz/7SLPyb0r2DlzrzoYpPtKpcbLDOeKNfoAM96yZb6cdH88
1B5qkVrJ4btPSf/ZeEfCv67NhwHjwme1NE8g7qavCYyfrT81/nr8h2WoeiN/5E1fC0PYcgt8revZ
xcMg5NBk42bf2zjrLjElHuBpBonRXKlI4QhpNKee1YdZSeqd1G6RF3i9nq5I60NkhOF9DYJDaffK
oxxEQ9pf2D9sOhT8o2XT9qAFS/WHnLTIYF+LeAh2VtZESxmzcyd56D131VhxBBMBKZtMHHwCPhNx
RgtVBjEEcMHhaemQzX6WgbpvDRIYcX7oxKnJzRyywDZPsdvVkPYerdrejMWo4qUYWDuVZ+5LHljQ
Ki3n2jaK9TKO2h96boRnOWepzbzMSS/sG6W2X1qcstcKqtPUrshJ9CEmk2G14FkT/0oMZc188G1u
LWNVzop/6rPGXyG1HG0UrlhPJnlVmWSVKViZfb0P69L5hmRSspNxOAfZmu2awcYTMGYTdtUuNnCW
K6e4yteWjfpKZ5FrtBsvYWvcpsl57KlVI6HLU7pR16OuI5IlmuJnZZX2QfZlNEVwk9qSmLuvksPO
6JUNhegA2ZfUfkk/K7E/vhRDwy/GjB7MWq8eSE1ZL9PsaGTCfO8gJ3XbMVZm4VMYMzzkn6kQAgRw
F/bUlic5zPiSNC7G3lmNxORYeMhMsqrIW3OP90IK5njA7a1L1BXZCxS3g3S8RplRXCehmJSYdbHh
5FCvEqOmCOf6oEvN1ht3lIuDJ9morbn1cES/yJGP3O1Ft7WtHMmbBBYW25jAnnnpZ0tN0+IHPazf
mrC2k4NfxE81nqfYIv+ewD0KOcWLIZYPNYk0RPBIjfjhqwUb+qDVbFsN0VQRFm/8EoadHAaGEfM0
yKyllYz9RsZkM6g99OJSNSkCcBl+7fG1jJV4C4ClXsrL5IQelcU+bOGjeBknS1cvP+fIzGzZYgY7
24sshB3dB6Me+h9jgjelPujaI+imEV3wQgGNWCGWxbnDjqm2YaR7UEx9ahbZlCWnMhiSk+rGjGX3
3ph/rb6HbuuwqLUFDWQpxWYrEGDxpLmPlcAUDNNk7bVk6BaGxCRgR9kvaxUtGbn49xWBE3iPcnS/
omcj/1iQnu7E6yRE4mATYI7LhjkG99AZVbxxcIF9GysV83Isix0Ke5Od38zA0aT4o6MNNWogX/Pa
dw8yVEoFSEdIFcqxbFQj3yam9RUiA5ArgYsfwnGNpYP+U5lz8LQgeD8PjV1gB9Y1jzkWtds4KKmK
kQhf3kD2BvlwLbdfqnJKH8Hpv9a1QnUBlz2EZiPnahfVs9O52amxrDZeQoer+CO+pmbrXDtcms5e
pJzkSHVaSghRvQdTVLF1oUAre73oQdSuYcAWqz728w2Vj++RojtrvEj+0AULRDYa7ra33n1IxbKn
LCzWfJj+/8asMblydIq38oJ7I2+H3Nn7jzTds1e8yKqaklR4jwW1s+bfUn3Awfit+uaV5p8zpfZ9
hcoNFSAkeYRExgmS12Rz7q+Mc2fHS3mTWyw2kaYp3OBbnuTUjLSZ0l5GtXHszGINzT7+1JZ5gNsh
QmK53sWftMQcjpWeIfkR8xjuIMGvxz7NHwrbzh5yQz1VOJUd5UjGERrJHgyeNnzJ0Pe6x+QSA4/3
pRfwHvWHzjEXMuj0Iem7uFrEpjYusU/EXtDxXO1cBKRYFQiiZH+TbCtjc1ub00J2KzEdAdAFE44J
g/eH2aQAf8CqZ3DjmgKB5q5vY4iNISd/UzvXmcl83rjxAlSLsY5GHO5AHlfZUXcnRP1DzuViRPo9
O04CNiCHVCFZJ8dyRgZlI6/9p0tyZ0r2ZaZslLSHR0CS+DqL97Fbpz6ZgCTcan5YAzrAjdL1Q3/r
SF1G1fuhBbxVOVzsyX/kn/3k/xg7j+02kixMv8vs85z0ZjEbeEsQBClRtckjSqX03ufTzxcBVUOl
ru6eTZxwmQBBIDLi3t8Q+oWAFZ3kBOzfvw2D1j/x2yFVZrGNL3rUu/lvnlTsUwsYlUirofHR7SSp
K9RRydT7cW/otX2KTf1jNvNyK1tBRz5R1pRxgopaaf5H4UWfZwVpOEyxjdVs4B7SKHbxEg3Gn0hK
hms/Ur7pHkzOFK212zCZ9q5J8S3JK9d5w+PwpRmq7D5Dz7zqFpiFvYNxi6aK691ae7aFfOTEtwiy
C7K/k4N1J8iCwq5rwiZ1+jw15pc4wqVSMuR0lWD04l7vzG5cmso0LSVL7tehe13y5B4MOtmURdQh
8QTi1l1XSHYcHRyPj8S7h6OvBkDwRfHbgGw+im50+B2Iax+FqepRtUhrfDg0m8+vREcFBEmDKCTm
AmLf35i7pESpRm/LYDt6xNwQQ0husd23G92r3KNuIUfs9sJB1UTPa9QHb2EoevBBFALjhXKh5Yg+
9LHpH6J69BdmZ0WrFnY7x6UU/M2kBX+0RIbX2eAG2rKIYux/3NBCe+W3qmzbSXMb8hlVVbPuDrJL
Gwbg77Kd1cKWQFYDT9xDVu8Tfr9dL27wyysJOenaHOrX2XW/B6ptXNtCY0keyfRLRInoN8CaXr09
IjZkso+PIs2Un0294VCMvR5pVjHlMfBPk/+pz3OqLXCbeP//cakWuMnSMDGEJ8U9oN7cuK9AGVL2
EmH1NCI5tu+zIdwbwJaeYHDFazX04kVX+tOqdUZrieeTsVJzF4IsyeSnoZt293QOsUF1nUGjeMrU
WkOCkVxi3/gWZmSiU0Ed6lS7eEmOZO9tIhxwUqz2uRKFFtXOUo2KAGgHTZnIx75TPY5VcZEt2Z+3
hbPtJ5SPPbv3x8uIsnY4TerNRFB+XWamtuZXrd4g+ThPmlXCkMvUm5xBnuHPGfz6zy4z7bdDMCYr
OSOxB/9a4KMnp8qu2eIbzudJ/EnIbxdiq5OKTQ9QhuTe/KVP1TcoQA572SWLKLKAn/D7yWIkMQpR
RHgCgpHLvsrWo78XShmxlRqQmQ2bCAaqfyufsMbyl87fJyXG5BIz89K1nOSFXVOu5I3lTN2fvmt6
/sPw9WJbhAbHtBH+81gHL1gXGs8NND9LmokY7rDRGztctEanLfp4VRbj9CLX0djy0dcUeqv3ZXbw
IYmQXuzr9lMYGPOmxHiavzmwXzNLeeFnGuGHPZtYLSAYU7e1eupbO1sRTAk//EJDWDLziCMY2hol
AvtgiCJA04LzWIql8KOt9gbtIVBLaN9iAtmun1Nl02qrYOWlq5iDzWoUij5RpMYvrU4oCecTZRfH
eg/KTsUEPfTdy300LFvcmdubbMlitlBLkjcxAyATHkDEddU3nIvm3tCOshj8RFvEkL8aJH/Pepzf
QgQUb7hIBq9khPZoWZgX2Yp7EKkxEZ/tOBYF/DMvRtNkmFSWHfwpDrzp4Jh2nXJvytp/7JNXzI3+
FFbYMUb4rZTzCOmVXxVkpPFoi5U8CEq2EL1Yp2Vb1u6djzYyY8NRjsjCapeB03GGyfwvMUwIUh4+
9Osee3qcXXytWBYqJlwjYYFh1YPOVWYCjBLEm/jYWJnAgfzqfI+9YC/2pCF8u/8lFHOvplC9V8o8
u0skPv6Ar21tJHq0/OamQP/jXCOPw1O0XwzoMa818mv5fYatopCygF8wLzkCzMtOfa2QRjk0M3jG
uzOVKXgqv7TV1tujQBvutMwhgVoVJWUhy3u9Gpro2At4PU7hYxwdW9VeFKoTLh1Dd5YVkoX+vjfK
7mQEo402rpUc3U73d1OTlgb2Voi55foLSNh8l1STti7Fb6prdcAOo15eVFRDb5bTHwAyTLiFMM1p
WY6kf8/Uu8nCUYL0CYBDKKB8psD4PYphQK770WQ3AcYTeuX6MRntiZ9TZF9QlC3LleiUI3Nn5Tur
Nm9pWqAqokfB58L3SLWp0+vUIjQSNYl5QBqpW/I0tp86H5lvjlZrW3Ws51koOKBMqy2tuux2NYjV
1x6x4H3cN9lSjgbKELx4yAO65EewOxm3MoXby9QtHiqoAEXB8Z7cvXfKlK+c1EZKvDLBAwHocrZm
46QoOxMAu5DRm5al0c1r2XwUdht2W8tHUcgMrAlV5cnaeWjrDYvJH1tsJLwvdjLDaVGsnTR//qUw
gvYw2Ph+RHmevw/lBesZUmaCoBHzW2UbmLEIGkWEi4HawrBsIAC02e6/YyQNzfqN2K1rgOQ8T3cQ
9zZsx/lNMmdw1JaQf6lebccdl1ldTrdUxe1EnbyPRneKamlbCYd+3z9j5zXeCPkPm7kI2LM5yLYo
mdt9KYaYZ2/gZc92FKM0600/ZH9UV9qKbHoGgm3O3yP9KrtJhRk7V0904ktcrYcT7vOd/kJQoXzS
IlCHsn8ozQnorM7hXUEgcqr7r37ReefJt1wQzMAPmyK+JNHznCX+OQpt71wNGFTA0zjIFirZBs7Y
YiBzJixbQRMsU0X5q1OOTJ1pnULtq2wUhdECEERsRB3mfke8h+VdSFy5xmDdi8zKWSt8e14/+mQt
zRyCnMJVR8xN+cLCeRZY60hdx6L1mF/1ORmVadzoAoKBkU54lLgL2czKgFXh0ZY1pepyDrhiugdr
fjOaEORKMyFKTXYCAEHTL3pzRMIQ6bBjKQoNNcY1m1ZELd30r77SL/r7nAqowtYbcTYRLy/vLF/p
UYD1/euN9ALK8csb+2Xo/vaaP4PYVfaycZ/32x1lU77UPw7LC5PHX1538SUbOA01qj/ZhHT+jMT9
H3eRF8jm/X73d6Tp5SbBDnwnX+ne98vblvPvH+WQYs+STFq1Ts2hnSHRxM5ZV/BPT0z7g6xNsEN9
mfyml3ntDtb5+2OGnaCNuhLzejCzOzlAxMikbyA9ISbzjR1CnM28+63ur9EazbUG3LMk5xksEIbo
P3iefB+BM94GMtr7vguBoA+h8t7HCFSJCdWII1dXKt/KgFCyKvjzOqhw3MU7TChEMyt9JO8mUdVs
PwaiO6HyK0hksnhwyuR1bJ/wk35cJ28x/+s62cQtdWn3hs0hmUOVKZ7gsjaUzVPpjCDYhdTMo/8x
TQ7I5qPv0XxcphqRu9PgZD0Gc/Fasln1irrPMFseG7vBhm5ozhW87ymYwpNTpRNUANGnt+NIVSOc
McwNQnOEoO+z75P8kTSI7+MFXvhtBdbCnp7tvJqO7qBNBLEo+gn5nsIeOOf/q6900lnIjTznejDf
p+WVj+TFwL4TI8KMI4JjqYuQO5/CLPu1Tw67YL+fIjywREZG9jy6fTE28aeRfAdPIO4mp8t+2UyG
4FTpenGw8/JL6NnTJp899ZCjHslH0GTaQRayk/iFdpC1Ug6TRf91WE589P3WlNfJPnmbKW14gcdt
5UhsKtb/EE20/01+TLPAGztCSYRD+L9hkXCBrBC598croPbpC+aU7Na7MTkBLyCpM/lvkh0u+ysj
sMnqR1+6QbfX0uPL1Qa05v1yumhlzermkw21ek5xQtQal0v1WJVXF2/JeraMJ1noRaBuwoZUfj3M
dbtIUpTrnNlq2kXRcdDqB8yPDFSDAsX/shvSIAcm1KC7OevtXWsc47mVHU3t4aE83kS13i5kOwE5
QGjG2BcRtkSj16lsrmHMxIgrPINjuRqe1Rwmfco3ldsNJ8szjINKJpZAl69Dp4v4spctREnXxTaW
IkkBEf7357zm/tvnrqtwfFVTx0NaFYpLf5eySdlspQbqiVfFQCXbkMJhSpUVJ08UUkIs5gC0STIO
M7LJ0ekvcbFfpsshWeh5f2xIna11P0A1uNPG+ghf336tATL85pIaCOtU/FfizVyhbSxasvhlHo6y
HG1dkoIQ4OcEXzOA/9nahCB+aBSNzPjo3/DtG8591PkLFtjqS1wl3dKzsprzctu9NeBtw0HQmif4
EHY+XowCN90aEeiD/PrE1cHHxfdz61sRQKsGefwU5zi9dTwwlZl7gG4+vQ/hIcQ24rPimf3WC7WV
0qTIS4iihh9+1l4eHVIUwBUiFo++CT7a0k685OeFk34chOiDnOGELbTuSfWiv+7zuNrH5rhbGb2d
s8Mo1h04gqXRZHCBH6ij39tl2YKyzN+gRyG141jNUmAQVzLGKgs58Gj+EoKVnUpC4N1HwNwcw9M9
SuuJqmzfb6Aqu2E26qNM4McjLkO2HQ+rZA6aiyxQYW8uVYyy4mNA9snRx0ArEADyLnKgRXckgS2u
7ggQmJ/RkB0Osz3agORM4zO6YRNRmKhAr12Oms91UFQXc4jXpooOCXCr4elRc9MWA9i/9z1GZU0b
tOEpb7N/nqcONjTQ1CIHVYcZ1CA0K4ZxdN4tLJNh3LNR9aadQ1BpPUk7lFw9k0axb9GYBecBYtpS
9lc6lj88JJKnHDr8/0Bzuv+2XyfsrOqqDavJ8Fzvd0kqHVmlJmuz7poq6QZbGv+ltJwWhTw1eTeq
6IcyxcH3CiOwznNQKLfbj0JrUwzCy3kzu+TA57T5GozuRywqACA/gkRtvrLzvVfkHCsJ1qUd2Wtb
qI/phnrxqs48yxYcensHkiteajKqLUbbxDbQbZxw+0XjbNngfv1s4qOxtoKmXmFIiAObNSXOyegC
rGgYhaEXbtn9T8h7+MkpULGAjkQhmxHuiovanaNNZo0BDEQneyqHoTg4uVMsujZqX7xZb14GpTOW
VV0toXFNZ+SA7dXQGfUnswIrUBqF/2es42Dvh58AkUJCjlAG1NGx1lX9kPXoBMouWRCrD/Eu/KsP
IoCyU+fy6dH1mPvo06a830V9hVdb/e2/L9l39/kC1/gi33//v/8Hvplu2LajS6MjsXj/JsBWDlaE
AKCRX0n7kss0Y+2MxkC+bDDM5t/TaoQ4LPUsBzI37IFM/xEP0wjN6q8CQwjsxv9ze4rf1TqYDwn2
vkun7MC1zfXONX1/H4ZpdE6UthgWv1R1QMLkLHg7YYsmkdB8yQ3vORUFDnrVvnTRTCrfh9hsgVOb
yCTxRRDEOaKTFS6VC63FLs/W0whndq05T13dnONEL1jplJBfFk05UGjWxiafsg1VU3mth0GFf5Rk
Rw0j6jcnzNJVE8cXf7DtVZIn861qm+lIQCRBhWWYb2XpxWyoeTMSZybRZWrmzWvO5/ZSTXAajq66
awQfGNYV61kxuhVWTeEakkWPVbESv1c1jjSYDVo82otm06HsuNArkAQw3qxtEGjvDsnoi5tM0aIp
vZHg5eQQW7b/dLToTMTeXbVeoh40oEcX3+z+IGY8aEb2Evt19uKV3RfcMYKFNVg7YwjTG/Kw4Yte
zWfUZ55tEHNrcIjfxjhJoe8WycY3pm2VYGpA8Fi/hN0PXeTUsaLC/8KdYGtiHjM6hvGsR7H5zNc1
3jVBoy9M0cz7cX428VNdlE4+ftbI+2wMMsxbW8NRMTCzhW/oXXAYBJM4BsB/8muzWqtNaZDauFpo
ety8qgzeTLLh2BjXt0Dl3JQ2RrzX+sbdIB/QINs64PQ0AVk5Ape+9BUndjiFwwKjquSiNv5bREic
OJRrkT/pwGFnZvQJpuNyVLLxHf1Xb99H6OHJZhdZmNlVpNqDUKSgQYI6hFpCb2OGHKNK1/IvnZ0o
F1lrSU4sEAKAwSIGCsTaSt9CUqREwDEIsZGQhR/8Veuilv37Y0RLnFc37ewthjb4siNLWJ0bI2qX
Fo8GotbJKyro+TZvU4QhGyNNNrKa9F1xbO0azcgW/g3kHCTRnN4YL6qOdTKeB1e/VoaDbIH0y22C
rTZ5srY+5w0L+gKdsoVVV+NVDYb0aYrMK4oM+SV2E3gvoz0hJGu3y7BskNgGmnWe/1Xch5XQOho1
2Dk5kIDXXdhVUm69RjXYl1AYcVgcgsBlD0Lr0S+b0eAb5xkcPNrbKCs6WCpG5MK2IAbKI8CcJxXx
mEGZrSPRMeMSJZxKnAKXr9nFLB55hGhfoF76EivorJSWAiaZ1igGyxqMwuNF9KrbgeBDDWUgmTS1
9bBpeQjgCoNp8CyPsKJIpBrKpAb90gurGlEzDe/YOtiqXfqltzoyxSHp5Bh3PaEiKIoa9soCYZVo
05JxiV3H/qzEarKfDQ2HmEE9hDpPAk7Zd2ncqcFDyMWzwbUbV8WuQndBBAYBgUYR1Q2VMV3bhaPy
USnJloR0sc2yfPtwJ0iU+qvm1+NeMtIWVjyYl6AgxJ5Pi4pnzMXIi+8kR5KNllQubAvF2lbWx9xH
2AiEs52vvKjLAIglXrPhxB5so6zC4Rwtn3PUFJcYpPcLp5ZpU1cOPpRFl60s3cScMootuOmIvAAD
/GraULdir0eHs1MH6LpJ9o7yicB8od3D//LbEHikmdHbxVtLBLNw0yVuUG6npFSuJKNR48jZd6f4
r721Wmut+A5FizkfzSfLTb6Oml+eozIwNuh8phuwL6+Jq3cvo2JApZ00bqR0HG8qwpmy1iaGs1Jq
01u22qhv4F5qm9oKbh4CZXcFzV4d053eEdhHi88bn1EBJN7gzMkpqU1r7XQgwcasJ9Zf2BBx+Zdx
EEQIPoPJv3OFiEBWGOOxnZBANOtT1ZorXE7tZyVK8nrdlyT+OiPQkRXokYIL0nBZBGRewsC8uN6c
/JjR8IPDzQIyCuxKIkAqjeN/mFGHJUYGkDn2+Uls4qx0gWnWANEtL03W4MOAZMEOmbKKg4q0h2iq
Zty4rvdVihvoWm2uWhQUDWxGkiKPFp1iCYCVYseXuaiic5iSJR+9z5Pf8wpICmfXEYr6JffiwwwP
7gZwF18UNEJMC4EYT6jL4LJpH+KRVHuSQKC7D+gaRkgFCnngxpV17SKeUhq6h3eMswi70llNwiFU
Onc+DD5b05oXfWQqaxkVcph80HT2OeJHN5asfLmm8LhPnOw11RyAX1l3aYwueyVpJh6aLLCjiYTC
olAUZVOR3Vt0lh6/5Cy9a9PGGNTRKvMSTwpmI4ppICydlpusLAO2xjzY9Xnyd5amP8sWq+LPZ32J
xI3rlEf+BRNaHPiJZChBB3691Q1s0YhKB5/NF5wRrH3doh8wjrG7UEr4fk6orpwyhBo8oj26LZ1h
r4aGfXBYxw8ImvYLEO3aSn6QlpFq3np09Xb937dqMkj+952axYEdhViTgB378992auo4sfzXZnM1
KjTM4Aa6h1E4ycoicrHYIwnag1Nz7Isq1wMPJ9Cr1phbE8AtiCw12zmCQCgL3a4DUMc5eE+6KkEl
zKrp3GpxfOwBye3sDGWWWFii5GWqbWwLg9/GnYAVI0L/1muFsVFD1epfxhDuGRpcoVHV6MeW5ovO
d2ibhAr+WzVcUYy37c1QZ9oyK9rgauEwU3n2yiHGeBFI9L4ptWe27+qzOakaCDjrgwgmfA6FTRwM
juc+Tqvnjr3+loXU5aGpf6h1ke3mAGzZTE5pg6k4/3n+gLVtjzG7mF1LkCVY1HPygq04/gRZUKzD
3p4PjT7OnMHrQV/KquUV88GziuR/RaF+V4bQ+aRNk0iIZ3vY6/wuZzsmpu+mAfAfAPV7J5inw6PQ
pwqNP9lOLGc6RKJ4DP9jX+g2h8QKwd25DmaOdsJBxhz6XTpm0Smt/ZFosob5txVru9ROsYvixLSr
JsU4NmxhdxqSu+jvBN6uSlyoRDMx/lg1Ewyk5wA9W3MqjzY7GmgEar6WfaZZpfjTaGV5/L0tOy0x
kuLSU8xNsunZ0Wx8kxzxQLDiqROFm6R8Y+SIMS6DxPKfFU/InWfhxcX/9DoqfnidQ+0F+rJ6BOYb
XgdyF6f//uvR+Lx/T0JxmDXwcjXwOXJU73eXo0pBHDBH+ODqQf70Jvw+5tZfRE6L+WISuVi7UDNE
dF4TBeqZpE6s9Phbv5yhD5m1LqfgIyvtrR7U7ikafffkmKp7GkdrhOInqrnigkBvOdCLlkmOskep
kyrgj2xXBBOUDQPximC0pi3CTMZbEpf+yiqmn83HqNbb+ptsPkYVnWsBzMdR96Zjt12Y5vTu4Buw
B8l3MFDr5klvb+JkrtZQQPM3A0O13TCAtO9LNXtr6hbBvhwijRz1CQicMMKMFnI0m8b2MvLslIMl
uOiXzMPOW1ypw6F+G++XTVOabdPJ99Eu6WGvbWVKoJYrhZcDKSBE/UgQyMeAnMEYkvnmWTbyWV17
upLt+cJpw1uomO0uctytUozGwUw9NClru/Oyxb0uu9WuMA6t7P117F6/l1CK2O8YRrOR+tkgz5V9
z069MNTGOkQOR1DZLDxMglzgLQt+0eZOwb/iRUGUnS0gH1EoSFVRXaIoYWvg02BcQZwiMmxqRy11
rDMGAMU+ArwbEydWWwzSMDV2twGGX1dfo5hKbNvdMgEzHMR6hKDffJr4Jq2iINtbqutAzvSn/qCz
HVVujkr23BNFka70CfbK0Ci30TaVW8nna6A78Sy7sCsFzz+N5lYO2ihiHiovwa9JXODbPOuzFzlk
xJN+iwHp7WO/cxxCHmBsiEMZJxIu5s5unWOHesvBrgp2cLIKo18xliCgzENG7HkTdEO9Q0YffLeE
bjeDRnR5jLayiV+1drbUH6x11SlhcbgXeoenSafP6aqW/jFy5F7le0cCY645EdiZtrUb9u0xHDsg
S8139LqzbyoSA3bg5m+PCdiWeDcUXv5pQtBMKbvW7JPvoI8ZsDZi0FNabwhVwYHeDnEbnErP/GMS
LLq0CPtF4cxAb8jBbKuZhAnrTvNqhHZ/touYNHnUvMpCzY/Y5w432UiKNlm0biRcksX0aEjWEZzT
jRxlJxscVMsCqtcGNs9WLV/jL5fuOhc0QQPh9SU3WAWKPMi/W5hM4RWTfo3dGQkVpQmeuDFpVIUN
B8+qRcdp51L4gQNTbnB22UBOomlcohLt2LzrvXHDbav5AZNqWU0BEqGZNi+yojBvXpLHq9DzV5PT
wBGoONCDcK23ToMYPHzyFtaf1a0NLMEvrqUBhPYQIJvC5qA7FUp4QdmsKoHL7PPsGbfRb+wIko0y
42cQ+lb8SW/yW6w+xVZTLAM057aIzNfXumiaK6vaSJjHDLaYFTfX0UmXnIRg1/GEP6gVOndodyN1
BHyxqVMX6z0wNW4+PUEY5xgIbx2/5PeYk+u9R44FHay+PCw+4iDUTjHplg7FSazCDWTrQRYZBmkq
jX/seRAqPeCU4JXpFhbcVV64BOzobIVkj6wlIfwzTQWzKb2PItN5N6dW30k7pYfNkhyEG/SOi6G+
k/13Xw45j9/ql8dViOu9JF7P6kdCDSSryI7LnLiPtNrR6ew9hpLJYnYdjRP4GO2STEv3KSHOZzut
Nc4mVvwVg5hNM7jtn5jafhq0OfrszhfLhxlkCle6eRjgtaHZdTNt8Aeyj1SrvdfdxFmayTNmK/Mn
W4k0PkYWPkWEuKO0q9ZF3C1R3M+eKg/mmKfb1lcehzyk9Oh74ebIS6fRdO1TK9uTWOuWg1c/96ri
AlitJvZNilmvQrvVN2GBQFcomOuZoKpPxpPIkVwACDiYH6WgyBVfzBUzZOFPevYcR8xgmtMRU2pK
kE7zKkCF/63o4jXw5+KmaFn/NsQneCndJ7uOhmsxV0fZclrVPzfQcBcKSPZPipE6hyRBaVA2c91S
iB15wJgaG6c6iAaQbYyx3ClpZD6xH+5rvu2xnv10jyks0ul9jB6UdI+RRR331WHQ2+9OS3hq6bSu
d2r94CivMoQPjZ16zmUa/5jCUhnWdecJNXWoZzpANI5J5c5wAXFXmtKuMiNM3urCymGk+9FSNjsA
ZSddHwmiiVFnKNxLH2ln2fI5pt54Xt7HZFdSxgvVKrOnJMr2eIQMJ18UXuv3JyLbP2sjG3QkSzOM
K//W/09zC7eYV5kDiO2fJv/2EvIGpoWCsGWmx8ftZE3OLQOrXwKUSfolsa3wlmDctqh6vi+CuwXV
X1voPHyvvqOEe/ZHwzYf++xVK4mZF0Y+HZDz1pfSxMBuUFaqwM/IliyGsI/2dY6AjRY56Tr122QP
q7Z4qlGnPjTpuFB7yzz6IodUlzPkJxt01waG0vdY4P7hAmL7jp/BsmmqH4E6wIYhYvFO1Mo66WNX
33Lc4nYt//zl7BRduWxDcxHZdnMtwWVvzTisVr46eDvCJP0aWmf1hTTzZx6YOn7oc3cZZ/WbHuur
1oTVZ4Sq/obcxh8ETuFICc8FGL9f5NijNcCf+tdMOTa48QgsDeUGGdhzQFWCRRmPj4hfms5JsqlC
xEjzQEOdUoOYHEJNvCiV8l0Dj0eoi65HP26v6gomeAPKjAEEI1nS7e6KAGj/bLfZuCWID8ENe5dn
2SdrZX4cG4wyH90deihALD3wQ2KqLMZEKw9J63+RLUPcMcEPcGnGXrmKkTohqMVytE5nAu+265EW
jYWS8H2oqchmwz7K1lpfTkfSvVh4NmUwHWV7Fp2yGbX9G98grBtE16M/UPuXwoc+o0pOwEDW4iiL
e1tP63bjZhZITl4zFMUkFI1loVUw9JCX6NZyAGSgeLNizr0qJ93f5y9vWVblUJGnJKqGIlokavjJ
aREHq4UjFgCD/GTKRLesyqIUI3K4aVSTp7geoe3UFytHiPPo5nOM7uMzGIToeYLZ+uyBD1yXBpws
n8MDRy/f20QaHKbHvMFH03cacA+WffIyx8ZeRB2LPTYvZDnxSv+EjoG3nSs9XstmFbnxelRHdyub
BhojS/KczfE+WhefLWKsF9lqDAtBTmV4jU2vvZlKioqT5a8TSCJrKTKAETlohgKXKykykGqmUCix
6q0fJeYT7hwUrapzhAu2XeazFj/wEVXTInkJvmzzy0iuefoxwKlMzmvUJsZnItgOYRluXV+JPkV2
/oI0W/1tmNofxB/M2+ThpdQgY7FNXBsLNUe7tdIjuszwg84CjKLvbVmVnYno/Mdh3Qxxl5bjcrqr
NO9eG8QbOTsVVtSy9iiqILVR5hev9Z+HKy13tgi+Grdg1SHq85WVwVmTXjP3OHP0r0prvch+vddx
yiJO/jQ6/fBU6gBM5UBS+1d4qWB9O1Xdxw52qXPiK39gtxb0XnuWGyWjN1H3HtTK3loJO4v7xknH
+GbtYf23jEpmhjl+nn3Ko1P6h4tC9idi8NHn9DUk/sA4PLpq4Rf/aAJT+1EUerOVl8v+xz0wVxPC
UwRBp/gPm4zoS2u63gs+TsWa05y+bm29WuIJ2yx9Xetu/TB9RRemO8kWFyDlrCbGMmwsu+SBycNU
0V8cJ+yhD/XVqisrIGfiSvFgOcdTcR+UXRicQdlOO+d4v0Dp+53Gp7REOrB8LoZ5eT9SGrhMLXy7
I9OLayr64wCLM8cMzpUO0GCBKEoAgpO2LLyI7aSvD/u7/Krs0+IC0m0mokciv4vWQXgGgVBv+wJQ
s9qG/cUKXnSxLKqikDXY0NgRk9zYPvpUc55WXV2oe7c2cVMF0X+q00DfGkXbnANrLtG4170zqlzI
609h/0R6jscbqI5LpjgZ4Xqt33SkPHZeOPqE2yacSPr2ra0N7TWzt0ngtm+yB5GdtK6bV7vrx12e
xRAp0hkVx7BBZkdbRvNg/agU+73Sx/LdAvW67NOpg+/frzLTVvAPLPxd2BnRNRshXSLi1p9LLyy2
VSeeIkI9pg/9taqV6ZfA8LV1rJXuoUzz/vnvM8xaHfme4wgiVvzHol7UHfbOsm2b7oA3SWQu/cks
FpGHzVzXYhPURtgEjWaHYZBoyqIRtTR2x31LfEV24TdQkjo91sk4Ryu57w4UnhE21PRmk7k2EC1H
7ZE41u2jgWq8aPhy6yRqnthhPfoMHA6WrVXV51Ypj/I8mnSoItdW5l7VVkOcSEn6TR7G/t4F+LQg
5Kw+RZ5+12WRayQn7RGx1qJFlIiggZRvsSBVu3r0s9E12ZZsjbKsjLpde1BJ1vVYWzewiFVu9zfZ
0FyUfzJFSfZBqZg3VAmnvYVl5UKOsrBwyvPC3ei6EbYOo/ZSQtVfsKBn30YbziGadX8ObvnuJUn2
OUgjZ0V0WTn7XtUelAbqro6f/UveEwgqY8X9wOBp2qnjZioLD7E7xztFzugg/CTavjO/tMiR7Gal
qmto5vSNRWkQ8ur1Fvom3+04mn5eqJmV7W/gu6mbMk8RZJbtSIsgdVthAdGJ8EycfqBQgxiIqyTk
GCP1ClcCgZJASz5yv/gIOrdGsw2P29xcygBzJaLM7CX23cxjx2o1NHCCqEexCndnOYhkmvGiZAQz
Kq/WDp1eaHs9isgnka8/2uNQwXxPQ4iwwR+O0StXrnLPbuYqC9k/EO/h8LNVhdnWJIoZT6mD587X
EJmoSxlZ3qXqkMoI5wBpCS8HU5XU68rLxA+jm2PEGjZqAz7sZ5c3KutcKBDIQVnMnR8/W6hkJUbQ
waQVl7ZJFe+CwkJDVdxEFpPYCpsF5y9SzwVmGJUK5txx+UfKDJHvK91xLtURpQtfvU4fna3Mf4pg
65+kXKNNP/N/QznphAIGwb4BhmalIbpFOuTLpPrz2sKy8gCWpXnmsfLLjLrUx12qd+Jjn+prxAqx
9OD2bDS3wXrQUg3czLF9JCEK11wqlsg5+DhVi9Z3PqoG+XpjSLpjNSCRge4z7XvnOBolbsuiVPLp
5yx8QeYNZuPvco7sh807LavBdlbDrLCzqPBGTfKcY/OUP89I0izmbg6OUvraQV9noWO7iZKtpr0q
agnC9/8Rdl7LcStZFv0iRMCb1/KGLHpS0gtC5go2E95+/SxkqVUadc90xA0E0gDkpaqAzHP2WRtm
3F6NOj7ioYh6iM3Q67whC9gKit7v+PEGznjwoFqu1w0HQWXWbAOrubrfOTKQGOK091ZI5m8hpLQL
F0WdKZQKhrLy7En+Ev+7/0pOwU8FC2nTOmW9/3McIHAChVl4lAVQPlTtxSbMqJsOXRe28XKgBFHu
yV3NvLmB2xANKsUJ2O/ztQnw176vrUsenQjQ1a/qMNnRexEV/n27dBnRQDYXT4e9GuQ5ZUDpb4wl
ooedwjBGD7NuXlSLkDSWCpA3k0noT4WdMqFjdYE/3UytA4NDFeY7t82HrRoF+DSfc8ulBmkZpQgq
eNbH7+pmud97hyyBTJIJ8eGlRfOFkjw+mhRev3pBd0IIfkySObn0ZZBcLLdILqop/a5bGzpGChY6
Ms3TkhcjhjMUE5P9VvfDZmpS75uwkVZVPmR4Z6rvWKN+I3qWbWIrbs8a5JYtNQ/1Rz35D5nmReso
DfKDHCKNMmpQmocka75IrZGXJDXoU6fw79ATiPwdj6xHLJKrg+0M86oMAlhQNlzcfQzxZOUK0ed7
O8CSSTrDZ/VZUQ4QIam1TSDGbHfrM9Lu2OH8eVFdNflC7MzAniW9lhE9S4xd25vBkojO3qWBis3P
SkEVdfSjmHh7NWAc34infG2NT3l+ovg/+NCr8GfWsRrAXKzdWUba7/DXY9UeGiHWsa7T88fkEDd9
tMajtfovGUj338w6bd3lPzIoDpovW5l5/mHWaYDpHOKha56KrperVMzBuRn94FwtB3WmDoDS8p0z
slcSVmPVq9aVw84eOirxww65EPxSFNEi5AMwsrgjgP+RA3D27OaTU2ZkQwB9vPTT924cu2+pLIoN
7yhjk5kxBUDLt6tfvn+Y1vHsHcC6hBFFxmrAjYyFYrTMMRDX9FX8lvS1/l7WxZ5qKdAyqnr7ehpF
YXIKKsqPVpVeZ89yBqk4i+CxXxyEvHJOt0ngktVamiZyzYei00964hfQkoRHkZowpvfCASJjLjyh
UZrWvlVInl7a/wytNE7FAu9RhyZMDnMxpXzh/Pq/FFg5//4P4ziuEeBe4oGVt/S/2JtduywEoH8+
od5iHSzRarbuFOwd4ojPlq8jpdhZyzmFySP50NbZg3MdUIbQVAO6DbHVlpQ2Xac0obYbrGgfOJX+
KOqmP7vZUuEdJtvJwXvbzdmespAO7qDEGMjeW6jdql0DejmlE4ADP1sGljkiLa1wV8/DPg2y6JTo
Ytoj7H2Z8DpmbdGRA2GTZlEeeqe6rLTfwpwYkZqgEkiwDj+NVsXed2nKQCQvTvg89bqx7/SuOyZ+
+d1cEgbEgz6oJiv/ix6W5OHfuUPbw57W9nTS7waU07/+wIU+2w1ryxL+jNfdIyn4iVBv2Kuk0l8e
raqZOf1PA4TidUZSYOCq+oHsiVVnldnJRzVQG2b9PFSxfBWCpE1rFt0J+L54jTuy5rVD4Yhq5rFW
3HeR/1m11AXL5VOXNM/CJytTxi1iTXNl2brxPTcxIPXCdnyAFmSf8IfIeZhK+z0e0+fMaNMfWpy8
A827oITTWSvGzjadWjbeVT+8lymCpXSuzWNLEd571It25flVsGQ7hncx5I+V7OZHNeiSCTGF57zG
7JueO1IQ5zqIJqrPQyC/nRYSnpwzSnOdUStXbukGm0xfMgGLxXQQuwOg5OmTcpi+WU/fmqK3kJhT
+a66agtbmrirgpU9U6I+htkhRD1zUa1sjARmv/5GtdiPhU9CZ8XX2gFW08v8wk0ncpeevXW6mLcq
JOk3FPwNSZ9kfkz1ztvl0VjfacjSTj6Wdgcvly6vUtDeVhyUz0DcjDWv2PGUzam9TvkAsOR3ve+1
7239MSuQreja8shr/3Gd4ksH1/PTZHjVOsDM67kZLXM76Faz12yq7LQh5eXTBOHH/3mm9bZ2HR3+
y/PCNRatyP/Skjj2UqhBVaZBQab/95N8EoajhcLuHvNQJ2sXt5fRoqakdfUERmbTXsgOGciMJFGc
0URLS63YYO4j1CeujE1Slsslta4bq2qZ7qJDbCQVsUXnnofWy07DhCXN3MjiNZjYHcu409/YPpeY
wwGcWs/plK4SOfuHRZTsrbQwzC9DzZdg4SDmuBpsM8tn20bZlbfiSQ2xLhiIQyZacDLNJbWWMGWx
IMKSOzzK2XWYhkER4ipxCgIHrojeROIpBqAeg5F9yLM8fElYYlBvPfN5sIMX2RIAjmPMptRgVjfj
MXPLeK2ajlvEL25z15FMqdeegLhiJ4l7UoMVkqV9iMPWpreIaw6JiVJQ5umuhZ/2HE12t06qKf4g
1gFMkjgxkgpFgMrN8TGbE21/pUCZExzyPujwIx6zfFUlqfXm8GPurUn+2byNirlJ7kFL7sh9vY3S
dn5QS79yncj+2VbGS4d59Kdo1v21nvJPOBkTUdeywDWnlFWC/NgND/lQl2Lji95ch5oJ5Vu1PbWh
SsrHVur9yzw/ZgusTB16130s6tS7ULc6vVIkX63rNmqPoG8mIEWQA4Ymq7ZqbjDM7V4mHvU5bQS9
uCveKp9CKJ0H3XdKlbcBr0zcfZoEfoU/f8OYZ2TX41mvYg7l1tbg0DpxVxzLyA8O2PpOF3WnOuCf
OGvSn8biwWXHUFdmgyD20uq9NjtJH9Sfhul9pFd8kZX5XtMW7rme4328WPaFi0lfpvz6xmlI+cJi
XZXUvetv9M8uaPAnZYtee6a/LeALbKYuZpuj2m1ClcEvE3WcVMu05e2ekSEjH4yLl5Fhljp2exvZ
0fEqk5qqwAfaldobpTqlGrSyNr4DuF1zHtQ/tIBKmOpykHdjQw6s4ePXy/lHOegmJBKMvRozXquW
XLrsetyP+eA/DqE0X5FTo/J08UJ057nbWWZTbCcqmx5GrTkPC7CvACr5Yrryycjj8uLJAWlBlWib
yPOmnbM0ey9BHMRTfaVGCwPPopL4wj5YQoVhVf46jFh3I37j017Ybn6XZpAWwO0fp5pnmZKDx9Ru
UDxfWQ8mkoNFIK4OuOPUj0axsSQV8X5uP2VIId+DZ5yi9fdmCOsnV6M0emmJ0dfukqhuV6ppxVV5
rA2bpf0y2g0Iz2sqd3aiy4z3ecw+Qy27G7pIvBD2mnFNcSa2LkWz9TFtfewgS2KV3uqXHKo/6WZZ
3Fd5nR5cQCzn1onRthah4M3Iv30bOQ+TclVO2qLdt10IwjntU4zPRsNmV4hIWI7QfketPfp+/jSJ
yVxTL+Wfs0DabwvGMJFG9zme43qfRC3F01J2n628P8TlGLw6zdjfyQSrdtWPqSoUyIatWuxq+QvY
8IdsuTyRRNzBEzQH1RzMfOXMyfwRWAIFaCpC9Lh1+5xkTvE4tCD3ls++OuRVUUMYaq0/+vrKIucx
dsUp9IxXvIblSS9F9KCNQrs8T8upat8OaIQzlhUiP9z6qOrX0G3G07bhWQLBIoGFrGV2cTZd1CYO
7pKDBXyGAgCzOUW+CNZZWqebiUweRthLRBXgJLa+zmAdRF9doqBbJAgcrAwBza2pzmrHhkFYdK9x
ZX9PfDZki13q0wykJezD6HMwlBakMrM91GSBPof8yyfo8N4cLZnu3GpErYwmsCTVceztHptMq+cX
bO352Oi++ZbnNU1iW8HsWQ9dMCJnXpZEHqTLIEz1r4jlgZS6aXqxbU07w/5BtUj4rU2xCX0b62c/
aV8qSjgoQqhPmVEZd/EiSaD8An8Udbb03ZquSLdSJ8aZaC1UZztgsz+kIUKBEuG1H2vbruKv4lU2
T5rwX03LYuFSB0kPVDA21yI1QVag9//op3bv55r+MhqteKKs6ll1F70XHRFeWJs8DcUzIpyduXBi
eNdiHSnZjJB2nXV7LRopd3peoB7513Bfd5hKqpnqUGZCbrx4qNaKq5lUw7ZfCGvmIq/oFhGF6leH
IPV5eTrlu+rP59I8uBSMrDyo9ZuMd+8hEW7x0coUv7JMmJfasldOIvpTXE747i3Lww6BhGVmA0i0
er5rWI/dzb/PVJ9VAJWNFwjd734967Vz3yNYHnnGn5KIcmZ1ZjoT5CpJPHAGWFTY+kdlmQ8jku0n
d8zbF0qRDrWDdjhCxQFtk7CWXkX9IQtzC/0aYaxbn1j6bqGtIsTPyJhq/8C3qn6xxorURjP0W3tp
6rMVPWXoAcJ5yTezs6eoo8spRlhGW8o2duXQFmtbb6rNbOAoQlAhu+Nzk7HroT6tirr6PBMkpcic
1ADG3Du3KvOPWM538Ugwt7fhjuvIJ59zGfdrwpnduqfCZaPYtZQC+Stf0xMSJEb5Llp3pdi18RBo
VM/ggYpihaCEVjXHsjcxRwH2DnW+xsgIfcpbRu4smMxPzQTpiQ8iFZCUo3/uPfutorLv2e384mK1
obUyUSd4vvYTXxP/q1+On4STWi9JSiQc+3p3a+lCfu2XlR7j8HaLrRyEdSp0c37GbetnKvgQWDjs
bBvDqvV1oOn1KTKC+qTOkLuTSAh12ripwT4UEkFdq7WPmoijQxiXA7zSfJZr1O+PIsKuo/Mm/zmt
SbFNkK+RCob+s6PzJrZa9KyaC6zKR4Y65x42fctBnfnJ+OsM26tm13YEUP8auE0eeyDgyRyku6bI
rfvbtepM9SXIjfRIaOuGSNW6UrRBf9EoAB3R2/sekE7tJ/pBaRTUQaRGFTxV2gyAUg8kVee+lnxg
PhPfqXF2V0et7F2iUwu60En06b/sBex/29p6Ns4ctmn5vuuY+t9bAbIn+WTOuvFgTP6n3gt/an1t
7EMoevOqk6Z7okJw3NZWYR1qWxwDkP9Yv3oG33NPe8hFtycN4D5ZTmu9Abfcz6HpPinVwzIGjLVc
FYG9U/v66+Z+2ebPbm5c9/oVwaocGDCadQKwKrY+FVmz1kb+SYRHiQAPDkaA5xNvbjZ+yc4vWIj2
6pAqwn1td9nx/1cM+56+lKv/uUsCWeO7Frp2i5iK9W+7/m7CrC7hMXJpS4+aEafo4Wn2/t6W1Vfh
ht29Oqh+dcZuoOfL58lT0duH24zbNDXDh6Zx57q7W/dfUydqNu5T19pYKCnO/2maT2CaQsNqNXSD
boiTz9p0HnLjUYvDipyU7Z7HIkzujJHNP+UCwcs8FRMFOK0LvBipS1M3P7XYeJWWkJ8KLS82uZd0
Dzh4hIemNq1DJHyqsHSCdmOQz5+MwX6W0uMiq113vdl8D6PRWGVeNb0IHBS2TuIgp2+zg+OY5Udu
RLxw2iG5NIDXYRd/rR2UmNIuB/Sz1iuJu+LD6+3wGLQz35dl0uhUeAqwpj5QLXgqPGz+YjsYUJcM
yVtWOL/ONOtfff/naNmlydtSuLImua89Z84nQ8PKSRAf0ChQQt9NS/dy56HliXiWAevOmtwTUgni
fSiU+/W1DRjeRBrHfuZ2ye9bGWa2z7VxZTcYkpS4FN7pXgqUeUG/ZXmwGsmEfbYDr9mZsVscZyNp
X5O8elMTRI+nA7aj7oG3sr9JCtt58CqU85BX6695Z/2cB5k9swSxsHRsO0Kg9NuVswviXHxIICOk
ZT0E/KXtf/bDdzVeD8lE9t/QjoK1wKvIm6eM78zXuK27tUUo4F7Cqr4vMYg5K0xUEzuesYMu9V3M
mJunQmOfqEY8gDHkDxgxy9C79kE3QTepj7qgdqNEVUn1+mPv8dpciqWF7DikU7935KSvVd91IPRg
eqd5elLNcqgo0JQYtSyA1W7hrbpgcM6xorGqTtVWI/9xjhrOo6nkJQE96Hrh7RqRVcPB5fm1d8xx
n3T+eNJARmMHGLnDEm8e7/kD4GExj9CxaKnRAMtGTJu5oq6gZRTwjl3ZTmjgPLM5a1UOtywvjG3f
a3RehzyrbQAKh2MAO43T65g6BfeN6doYxceWADIfIhAQEX48247aiINq+l5yJDccvmTdTDCuAup5
mxY7MdN0bfrU4oetplleoV3q5W6UGSY9EANn084U6ZVLwsaj3PlOWE66GpYET4gE9mUa92rMWZI0
U2h/CfOhuFfjWTMOm0DDtkvNSEMrO+LX0KzVKKIoLH4aEG1lRa39gPtExBPyUd3I6BtShAWWO2qu
MyZU/Ys226rRqjBxeDAGXEcTDKYxEjpNPMtOsjMgvd/aqhPd3yaAxH1Is4mY4XWOGlET1S0yJ+XC
6/TlRupMHah0+dfIf+xUl+djYligLvhlbpPyzG+2WITZqARdxFPUw3yYPpCKa9MZ0muzbkNt44zV
sBdlemcN7vR9zP1PcI+tL6KipNHUjRiWx6StIMwObygCXDy8J/IXgMA27PW9x9H2EUhUnnWJy3Ih
ULLhDaRmHFi4Y3EfefWe5P9Gvf5GDFc3muGBu1uSzOrFpwbQkJOfDf4Rto2LF4yV1Yy+gsACvtXq
wIOzCxEz0hahS7i1AOBwKgk9hXpt7VNLT9ERAupzze6f0EuSxyQPrec+lRfVrWa54IF2ngZfTLQB
MYGlXjKhoODObavsTjXzARuEldCad94N6MmXKbd5uczctVvr86HCEY8/brvgDzzzg119g3MteDZr
ANKNdqGHnvspjvVk24PROahRnnSXwQqL57Cd9KdSuE96XCafMpQKB1vqzVZdpG6dFdkj4Adra9ZD
+qBLSjRWiNmjVTCSvbWWYkg1og6NhLqHODNEFULN2W0g9KN6b3fUI6orelVJ2SEiOBfO+Pdd1JQ2
k2tdQhtXNxk8B+vK6aSKRNXh6kod50ELTxnGtKrZVCNDMQW/rKtVOwfItBoHDKorrGTa1R+Xd5QN
IM/Bnymq8+m5K7V15qAWtHpnfG4IsR9NB09ENaj6XHKxKzvDV0E1Azk4j7HJ/9VygTp4AZaXXoBd
6u0qXWD83BblnepKjMG/GzQSRr8vCnxvoERF1ij/CynWueWv09DI5vdf5tdeGne8SZpT6XXGKzhD
DKlz4BmBDjJk6bLG/DtUI3mvxkRH4BZ/nPlwHUTvtXMRw2/VaNeSfuJLAYNhudQdSDaEVnPySChC
3Y3kJSDo+uzqX6i6xno+44CShmX92JUn1aeLkCKSpp7WUJ4qEN5UWBmiko+G6wPU9QubYIXLPkl1
As9aR7KILxg6ycdQnyequ3kaNLgx7L05ClaiFtFTHnsaAtggP0+p/6Zaqn9w8vwBKOMKSm70dJua
VeOGZG53uU3t5vyri4DkpLrU/GCiMCLqkY/V5ITBI0DR2uaV4Wxud1K/iG/y++bd2G8M7Go3TaEX
9ywOjq5D9VJbVwXieLrUGb6XgH+QX6U7TGcJqy7Dt8Ntour7fRcnNLmsW25zmxICYfjjLreBv+4H
0+jIJ8ZZ55U9QiO2/efQmLWnJLr3NWeSiKhMcxslxHav7bIZltdHSl1k4z+z2ZX7EXnrJk8SZpck
wXxTzheKK/3nQNThAeCxtrqO1mb+2ZBRdaeuNR3XP/U2HJdfdw571if9IIlDcWstm2IibOPL9Vo2
hbjEp2V9ULfuZNw+aEWy/3Xn0G02RkM5ubpW/S9o5X1Y6+W60ISFqxvm1Nh8D3LNV/670qDcDsKj
7mAutPp46wuLzD62yfBdSVVwLMLpfFGuaFrH8r2TzfGqYVn6qC+w1Fwqh+O7xHQ+panV3AcVC3jZ
8CRMYtdbm73jE2rB06sndvYtL/ITiMAxJhm/Ft0QE2Tx+3vKnM2vwoFGDvk2ea9NJ98IAyzX1EzT
bops+06I2DimBO2P8fJjUNh9hbSJz2CTu4Qsi/61a6IPnAD7b7PelKvGKb2nOakohpvHaau5nvHF
Ln6qCW4diI1pR8FdR+b+ISaJvlYDZNUOehcZHzDGSScvt/bTYR1r9akLHXsJZpKvmYgZD0140Fqe
z14KOIXgw7vTmO6PMCpPeWXKz85SEZUggb9ntWWchzRwtlXe9u/LVG+Z2qUtAg1w2BTcEqdfuGoy
R1Slzm7NvhrxqVNtIBWPtefnB9Vy2E6Zu/L3JU5HeKqL3+d+9sX1fq5J8Z0uvAfTGWfBohfig9H2
1DHowtFZ3NL+YygxeJGsqH8wTn+cisRAto1l3a8L+lAvjyOQE3bpjbuF1bxyYekeUz7U1oxR16rp
0/auWg4oAJo/DqoPR7vyEOiw6pbB6xV/zRMW0Qd4EFOwxQq1Yl+2rODVpP90W+mb0YZ8nLFWUxz1
S9wm/vEjmqmcVo6TYT+6/PDbHDOx25XjwyCaO83eNcDCthgeW68DPjMnIVkaSMc1XzUsiB8ofkWD
q1F11INKz+z0VU0lUvpiO3l/weDGevV82EH6iE2tGow0x9xatpXtROLNT6RZT2mAYKnOTO+HAbO4
Kot/Wh2qO/498gUantwXskd6kE45uRekHtRbll+MLD2IHI215rlHL0UEfMKEhy+y01LXqGUZ+CHV
qdfr1o5ZgOQI6Ba1xYtuswjQB/MjTXGnW6euTop8Ci4ogng34Zm3rXCy2N3mtpn+oVrqsMx3bBlc
bMf6c76Vutm5nCkEA7tCSb+zGJ1ViyuaOrOWpi4iRqoalzQ18ne7GQlbRmwKNmpYTQSLl6xnyzkM
UDdfXeO+IZD+9q8GZTXm78asV7usKLtVQo5n71eiRmY31o+DaVAuPElsmGndDn0cfNI1/HBuU8Ok
BCqftpBbqLT/Y64N8F6EKHfKjC1YPMmCR0XSPZkVaTa/Gl9EYo0vkZkibvX0FpIyTROIy4nFOooe
OxTVusgBJQVG/qhG0VBjkgrCi88Ck6eh8C56GZyvczMP+5DJ6rqzGkXN1R3gBfXrtEinl7kbidX7
5Tsb+Z0w9P4+c6X+qHdwjNoMCHQY4+uYj0YfrshOp0ev8gSPbob5k81s+zmYNs9Pw3qwWaRTaBqx
EiUiTphItesA2kbAzvB62fXWKYZcGF6u1PXXeU4ASQ3/1emoOtXtedZGu0o32F42aXNMR/aUIxrV
Z71yp3URZMAotM57rqEBgoFMNqrlB673XLLF2GgOXrGuai7T3G6XaNRUqAnJBNRB03A9RR7RynWf
WWCmsVNTP4Dtgn4YkylbdzUy+mgpYyFEj8XdUsWJZUCICH5pjwmw4pXqVY4USZq0W9PFxFqCLXTW
aqoa6REGYek16BrFMBEGmk3lPEZamx7GkTTMjLcJf6OqSy5Zk+BV6wcIotv6zvaL9s7sJKMmduJr
TQ/8nRPM9mNFau8x9ExBLU4s1lOj87ExDcTiwQtOxOfE1uMXw46SF8uL2rU2+8VB9bGAGC59NJ4T
smBAwX6PqsnlMkoR9/V6dQEamv98/e+fQO0bv9rvn1CYMNRYCHaPTTtAUkcGan1EssLr08jElpJb
xGEzHqzSz0Dbmb2+MSYkEtpctqvIKI1vRZYf8CfASqmitDIf4nkvpRPsqqFOHggXrSV7nhhhLM2K
5mSkzZM9Gj8z/pLnvEFcWEmw60ouNIxFdBdK9Dpan3jNuvnJrcIXNVa12Brl1CScVTMj1Xu90u+T
GCqDS4FPBcc4z6rPrNOM5R/AO1MGnRJ0Mjeqv6Q4aA9ptsCnSDxSDW/tWK8Pq3yU6UUdrMRsdaxe
nPJEqvL898B1DgtJUjH3t0F15tojNym950iHrn8bvPYvP4EQHLJtDaPZ64+5zdE7sRgbYX5w67vO
CYqkPQy2/eU2cLshNN76VFZ2gS+My/e51p3mjMYtfQrm4sFJiWUSP4RM7o/yn4HnqV3YP1G1vREr
aD65lRaBe2Kh0EhxjDJyZ8iYWL6p07DvcBPCxeeT4RbdDlYf3+owZVLcW6QAyfiSTm2dxTmu9Zqz
sRyibor21Jm9Kty/njdTwOswa1Ehgv/PBuxYXbdK1yUfmUfhxdlmmo0QBA9NdWBewPIGZaD83ceP
n0/aMH25zkDH/DinNQrkeHmTJs2j3rwQ5q3QgzFpaouITbzTPsmBKhA1gKQM7/dEDDsEUNi/rGvD
0NZ4BIU7T1bdI0GR7iCWd4lqZqD+HvUa1UYclRunjOKL6lKD5EuoOQffuVVNdeAVD02gSs951DjB
9Sb4Vf2gqMY5OstPUNPq3EKYW6Lp/mOehKhpluegm8vzvGT4zSWXD8CJt4rVfVct1Z9bqU6mgacs
mKejPnvTY2r62qvWLxirwArumnigWeKsBODBOqrRIgliql3qGJQSk+2pL/epQ6GmrwB2loxPZkmB
lzSn4YWVwGpq23DfIEHZF3yIPsQ0HObFDURzR3KGehJdoIKADq0gxtbDmHwjk3ACBje9l77+60rq
G0imCiKDMtoAUCh+aJHUCU2Ogsr8KZXhukMT/OAMQX+yxUC8IdPt164m/Rpnofuj74ON0Wf5VzU3
yZL4IY+cdexF2lakYf6AhCd/qNmvPnS9Ma1srCT2qqkGBN+jSGObvFhvuYtHl1NYAJpUuzKhmk1J
6u1w64VRkFfd2lkQSYqTlFXY3alD7vvgf/8+VW01U13z9zBrLC6S5PwSXAHyzDiTmR+e1MFES9CT
OAUlEvEkS8Z9PlNtCpWpnZZ4UnScq+STJTVBtNFN78juf08yAI9aPX7xJew7vkrRO+Ye0Qb1lP9U
e5itTVUB7VzXs4M1zvE5dSb/NAuKjOaeUPmwAKTAS1DDijdZWl478ok/AeXN7pOTlTBZpP4PMap1
3efYlLngRfAoGX6KrH/C7iO568w+3qjfMlp+VUOnbBdLVIP6RyMyHsKwewm1Buhb2HxTxfx8jKMD
opZ+G3fU9sfEkNZdkuyqakJpvnzI2buZS+VIt1fSlat+ZRmYI9SUJgzhWz8lMxVUTn/lGPZBpfNv
2X2V7Fd9uRfhdxTU7vrWd5ucJrp2RHF8Lw0ChuaQPPh9KUMWO3ax9vDY22mORhvXNnsl+nQMd/gu
sZoVPFshEVtsKMv+Q3NgD8VUIeFunb6EPhqQpdthGlxjbBxVs6ntmfWMtPaqmQRUe/TlbOzG0Muv
G+8u1gQV4ulntdPOijE9l4Z8x22sfzVsc6cHSYg0iVaQga3MDFTaSe30rwMJwK2u2eF28JP4JTHe
rKWAWm/qaF3jJoHgnqam5cJG7YcOqfc1zLqWztvBR25BQkDfqy7nx2CJ5i3zZ3M7CX5NYykNJz1g
bhENupue2u4o7vqX0Q7Gu6z3vqgW7mrI7xDfktxIec4yYW7ybp+NAqYHy66TF0hi1jPQUNEm3Sao
G/kJa1lEB+7sn20rFJ8cY4eTxvBh1dK/ywcoc9oyq2qh7pJyC6APufKTNngk3uf8xekM1uS8KL86
yU4HKPI9Dhr4Qa49X5x+ds+ZSKptjJDns55re2QG7vcm86ihtjIPCRLQ4pIY5N7xKmevpe3Mc2Kg
8DHP+YbFxRPVf220SnBOSBueqjJvsaRwta9xEXYUo3vWm0jndjO15YR+DRXEzCuFdNylcJ2BP1L1
62xe+jB1xh5kEBHyluIltIS17WC0PVMWMa4BbLgfWqLB5nVq8zuP5H0dJqyt3fTdC3v/6Bo5RLSo
/6IZxvTB87PcxAgnH4KMjMuc9v2xLurqAqNZ2yCm9N9EAkvDdccSNntib0ATahtJgOPsL6Vqjcfy
iZBj8m3s6h9I2qKXIPC+hq0Ob67ax5mvvfPkry8p5c9k8DP7w8GUfF+lUbUzQh81YDoW99IdIhZn
zfxFncms1L+wOOZv5rq/+yIfRfH0MD9Ore/dqQLUa31qDtACf2T8TXtIfVkfTF+IxY5bay6gR0ax
/W5P4VYZ7Y2+N24r6n+OnYWZqVH01cGI0n7fUQxwYtWW3fOshcYknfG1NqHk+IRNv1tTs54dfTuT
l3BPNvWJTlVSepdqtrepbe3Yonk4jw6hC7PAN8TUq+HUeXq25xehYjB3vZVuUng2NEgaTTzdZwtB
hY4m4WC7bO4r241fHIWCtvWLOQzBvWpNywyN/Ns6jdN3q8/bE1pYG5GuV7XslfQL1nIp5aqLE5M6
pLm0z9KwViFKnnwPsPPXQIstj+Y9BdQ+PU+i1O5sys/WTQ7mpradb6o/0CYNpgQfJOURgFVk9LUd
ILpIN4rPSnAsfcfdT6Tl16MxOiBqzf5JY4WpWuqgLkiDLjorSXJjUx6dFtQSzX32RcPoAeiZ+wMH
g6+iMow3e/5SefO8rBEsz97dAoX4jdUnvfE/7ELCD8bXTK4aLXUP6uE2OfOwKYgI4N/aftGz0f0a
cOL1ifuVv/4X6EaOOgn+1aOGljlFXWsbu7covK5a7d7n3RDMzvjoX5/VWfuPP8GVoUhwPttV+KOL
iwr3uj7+6lR1QrGVl7M4xDe4tNfsvNP3Qczs3dHWCaqX3tFLz0/lMJOGppVNk/0waeEzq+hXJLPz
Rro1FSrQA7HXEWwTitwwjvoiZjQBda5H34p3XtofkE5G9VoT+k9jlNmd48/eY2GGO76f2ltqiHco
CdBG5vzZhx76HmK9uMvd3iQx2WOpnZnUkwXwjuNlJecsgZbWqPUj6yyKEBKo6qrPWJx3WaQVCel4
qYf2AeSr3MBFNbcADvxwFaTt//B1XluOItG2/SLGwJtXea/0pl4Y1WXwJvDw9XcSym7V6dP3vDAI
A1JKKQj2XnuucO/zO0C1HNM2szh4qLMDLuMBiSmwKk/IuMal6ZgWC8BQbbEKRAxkNbl5aYh3kkHN
rJ3WN8PabSx/Kx1vm7L64XqpdqW2sUavsAXYluB5RCU+3vGDUM9Accq/NApnF4GrmO+m4Yml2voa
f4bwVmbqKlffg1RMGl8/4fdaEm/z7L0F4+aUkAXeelFeXvmFl2u7wg5XzRJqsNHmBucyYZmLtkvx
F/OigvJ1FrZyTJ9JzggZg7UbAUQnxeZ1mvVWUzi5oq6z3ztz08iaFLTq5JwJtdF0+k2eTdHz/Em+
9Gqw9Cklfm2HrZSnxvZ4RVqbn6V+VW9D/2Q4zaMck13ONKuX+7hdR/70pWkVQN+D+aAGEhU14S16
Cwwljz2hUlR5nfEqm1iD05zr5e5NYIv2s5kmq4gasOPYe+WZn1C+Jp9VvVH+/0MMvf+rLn4JrIR/
1mgwFj4AjmfdmoxNMh/D9acEA8YxLCZ+QtazzZ1Oxd0UJBW6Ys94z8N54ZhMTKsi410hyZuk0Xuv
UpTC6q8ggIVe0+kmQFijqDZylpi8cVEHfr+YwhABdOVv0qhLDrbltddMdUlINaPxvVQIKjcgCASx
mkMdoSfOgEGxlt1atZXXq9T0+A77JOlZ+n+NxLZfk67FW96czV7DFntXuSc3rVmVBA+amdHyPwbk
qD4fcZ88OHCY6y7d37vk3v1QrQqyVa+r3FcjgX1vgzXAlKTPXhEov1LIxvgSRn/l08B121fOQxWh
F5kdniw3Ektnps/Kptwg8wNWLXdrajJCloiYUNUsPNemh5xTauEk7UfK6WRznAVxDhJDTFBA/twH
7vMM6Qcs22h/4kWnxUieLcfZ40ehLEJhUFyGovSRZetKi/v8RXRw89KmX+sz0ofyDvDFASvWed0m
W9Cn/2jhP0P+sh5XgYrRWEr5UA2T6b1xbErM66hexrP41e4w8xwjDBLkaKIDzsvCxLxN7lucgQY/
fpliAzM2ziHmc6DOZeWKAdCy1429VrT8fGccDqxaHjlsIi2A4OPlVJFhnaFLbAu94LMqRgHxB5c0
vuh/OF2SwsVKB1i2Mtbb+4AFreVklrCUZk6X7Le4GaD2iy9UXxsPSdlepozoUak2XCuSCTVylaUN
vxLPeIjmDYGebu2UgX6WyC2e0/a5WxRHFfTs5Ubh0lT7qLjQViRsr1LK6iUhibOrBGIutdGrF8Wo
qmsYBGc4bNWL7KqHYl2MRQltgS5QffBmRFkd5OG5MdSbshDQ4+fRwk4eCweeTNZRtpS12vl+Fx2c
tmClVeyMgmWehJx5xoRSsegalPnZbz6++GcX2IexzduPaKKGwE9U99hVxlNhUrEsH3eQ+5I8FwO5
tIpPcSE7ieV8yaEntzmRQrb3d5m0mtkXHtYhtE5hcYrnzRib+SlMhmZddxGCvIKbHtoWOuUcuScn
ymYYUv6QBDOtb6bIAUa3UIUXoOVk+w6Zk3sueJ8NxJ/kD/rcfbLTN1Sdlzq/O/tvzZMUPlnGJIhz
x/m27b3sBaQGxP2hph4zHiB22fG0iYcyQrjEqDqRoPL7wtyZvTtu80REC5hMyhkkt3KWe6gePKSj
c9Yzsk9/dMkpOJ5SmaUnweY2D92JT/JrPhl41ohCIM5zG0oRxbapepQ/7dtvmbxpN9r2n13y5x2k
rdlvpI4WjSnJgkrn+jsnNchUYiabTn825Si8B+NVKVRvm2khdSyLYtIfgqysj2GSoPAqdJHrpzkJ
2CBhUiP1ODJjMeY2tWcZPjK8X4r3CYdw5cJI8s/2rf5Hr61zXuTlrohGXSw008VgSO5Wugn3whv8
tdtP2jEftJgbNHfpyMFiBP9KbZWD7vkEdHyQ2c0wEW8mjp++28Y3ix/vH7sg6fiT9E5+xkMSmQtU
CzziaMoBafxzb8o98u995yin+5Fy737KyrDLFZ8jf6l0EpJHEZVPj5jWLRH0AEtOIOR4pJJ3bYsL
sCxtw2Cl1ynbwh9YdmKRcZuiKpS8rrLZM3iy9UGn/F871J6CSHbuq0FcHlQ7XPPwUlM/Q6yk9/Ef
VWelduxzR1wZXd/uyk68e7Nm+zbPawjZTXaI/l0e18y67MDH6VMvir3IFI7j2hsdR5LHWW03h3w2
xa7NxiDzMu9OmQrTXA7ddrlJtgfZLlrvl691FcHjvw+Ue7ej5bwxsV11Kc9JJNX/OtFtguy9Tfj3
3NsEeTI59L/ehHxrJVZXyx5k8zozwChpbLbAMdCf1Nj2oaOxya/RRGlXE53xmp0cZfGgLFuehvdO
Grmv7ozpHwuh7+XkccACxTLs6jCFLo6ambGoid+vWlWvv1H3tQ38QfnJGvZbYXneq1FayjoYVIq/
O8c4Z2Wkrmzfd9693nzGI0T5jv3xZ+jEtx3ZQ33SpwLX5E1rUX73gaN+DnkbL/TULR+sSQdSWYe4
6c0DTom9QuLnxZF/uOQNXfS6H3vnFQ72siVKicsBsTxvzIZDWOn1HjvFZqGIINlT8ulctMCDy56r
xlvp57+6Pmp+Y0oRC9N503H9CGd7Qr8Ovuu+j81mpFXGSvZNfvRd0zMYH9LVsOyVmuW6Cw7cdJ2l
p1bdUYSW+tb77VJJvfIT/QW05kIJN7nSJ8/loJBH8ag6jeJc+cCspp7U8lNBPLJ3fS9Yy2aoez8s
qpYUGxFIYenKa0XC266L94Rl5SUw23SRzMsDv/ZziFXgBmodHE5kiHCvKRN+iwlSuKWI62GtTSoX
mCDj65Nt8jz1eeShPUh71haJmj0AP88f3GYEfYATvKnG+Smn4mzZ9Fa1dLtRfZIbQ7V+uT5GW7JV
Kkh+Ord/kC3pB5EpuViJOKwXZWPFZ+KkWwM8zQxXzx8ITmYPdWRqm9H+FRW9sUiTQb26Zfa1MUbV
Xg6lOQKxc9Rr4WIhjDANckNiKvpOzo7/OcTXxcYPOu10P4ut99ys++lsALRfRvFE2YtSL3U3qb5h
eYdjhuFTEU6+99pSXrzscCZ+sg3jG9rBt9pFSaOPfvTWikf5WVtDKi4GFHiS9qyq6tYpWXRwqZEf
vZuW8aroXGMvq5TMtPqfpxiTBE2I1pobI5scQLPciaWrcU8we6mZo7eaXHyK3MZDpWgSTiQN+IrA
vbkYfccCjAfuj7GKChbeodgWRRQh543/SuwmelCKNNilaWpxjaz1HYLjahGp7vAgNzEq0gdnfBNt
2V4bmOa7ztRDXFzc4Cw3JNvDc9foD0PjqbsmUD+9BGTURlUD8v5OVK58JSku1hh1u7bA5gz10zcZ
60g1RaPs1NFOdexVT4FXfpOxDtlv+mTEyxCsr98NLRdqvMQtgxWui9+IbAlugZjAkSRBrJIsRZTV
K2sYd4iirJU6ZMWLGbvpGXvAb44/Fi+yCw2P7/XeU82j7sLCw2QvZpGqHqfaz8j8BYlv/A2V+NUA
o/MxNrjRC4Q1e6fpuZJR83rKNI1QuYib7/pk7lNFL98wc7QpHze7DXnf8cV39W0YKuOcWS7cY0l0
jnJnvdB3Ib/mhQ6BcW2kvvYRFDy6WlMmrqHVi2ez8o6y39dyexvn6sroVYvLZPsVjyJ5pfsKnwId
QNCIqlVTtxYGUWLDybejioilxwx6/JrTjXpOxR6l4GVPkDBqw7Omsqa0XE95zXvz16BhGmZWz9PA
MjIFZnxsFGxaFJET2uQHJn9qfj666yqLryUm4vUi+JmTQfwrCZNsZS7EzEv2KF+8yD2tcld4jVBC
NverooEFEYrJ2TmO/in7spooHUYIe8kk/oNRjNTLP8pVYpk2r5MzXXwLkq2bWBhou8jrFCdtFulc
aF+LST+FXmB9k5WVXZaRJCmK8YISWttaFmX9typGb+q1bebzz0EIproikeaqCvWFIhEWyeRpn+2Q
qKgeNe/g3pyrbKnxymiV9g3tmv7Q5u6jOc9xhRIfTZdwN8J8P4HvIag/2BhjW2+Uxg/fAdU0y6IK
nYMcTaPpyXN89UHXyuqN65Tsbbq8u2pV/S2DLvbemxhA+RGifTmoRra+9pIUMsN8woiM98Idm/Qk
R3W/OMSNKJ+COOtfjKa/HVRi+Ha2FDwcwpaDRvixOxDZGhwn3mMQExT1h5Lc5/yC+KkJyn1Z2slR
HtFXZaH+gAXtP+Vl7S9sxKsvpaCWdURZzW2yAf8RuNqpQMm757+v3QdziKcMAmsjUFU/kPWdoNWU
2ovVo0jyXKv5hBD36VWu9tOdRh6K+WPglD/iycWqWQkVhNiN/z0bVJJ0Tu4DIQrQxWd9++SHg7q2
1ay79EDMdzlJTBTi1YMw/I/ANMZvzaibS0WZejwMrPGJcvLPsi2/+pEGNnsN7KuVV85DN4T7MS6S
c9brzoPsYnmnEX3XMxyT+YoXRNJrAmv5uLL4jm9zNFHMuocoPPwR32gy6mdU5ZiMOTLyOeIhN5Mv
Xin5LtcYuAJkTN3eObopZDcwmis/TTyIQ1XnnqTHSxEP0dFunjzuNQ9ukQH8VbP2exbwMxZV+0st
so+0iqw3YQEw6DyHwEkeecciSDwUZk3/mjbNb2dyroPlAPlJW57qKeFAeaE1xTZsUwzJqOtANVxQ
I5aTIxdx5FPx2v/qhdr9dKsRNTAhikVeK8vBMKyfSWz8qFol+0Ah2BNVzwkfQitY4Ve0dCuR7YzO
7lbyAcWk7nM3IR9adWQmXw1/+BpVqvxiBRPFtHO2p6rybz5E+4eg71igcEUJarI9AzUbuz4Swbqc
sz2h68HS4Ed94ovo3sd4Kw9WUzxFUi8Xy9JWzUurI2ngMW8vyshYiFk45EgJUT381jSEVN7cas3A
PXpC/UtOkBt9NuNK+g4swKxRQuE5XNygO9xnqB2F4QYSn608h2v4/WObf7+/Bo5X0zoM8Ku490UZ
z4fuEFAmyVuJKrveckdwl/JNyb7At4DnwRKTLQwM+j/eu+zLCCEnfHdHeVAYU7jv6sPtvcuuOHPB
CDr7yAFfuhi88QocpvzUKHnc5JEZ7GSz9sNVT9Z0eTO+ackJYCKhf1A4mu68sS9nTwmdCIKXbW29
XLeIX5/jyJp2CTHn7VQ5PbW09UsTJdmPEajtlKvqM6VUqHn8/kGQSxkpnGIpWOVTtc0N69ckNOPM
BUF/nVs6lgz3lsEKDQvhyFqxSmV1mxM//HCz8M2EMfus82z+AApzi6rEepZdedr97kCKn2QrzOEM
NxTwr+7zB074HVflhzlH/6TUE+9KcwDTO8PHlFf1gvJp9wNLqL4M/N8iTT8EwJuPMKK0XBNq9mjF
ebL10l5g5V4aq7GvBFJTyuREm2lvutb7O03vqhUSGvVN98Zgo5a9vQHLpr5x7TCXKuUyezmqtDwo
GKppnWUTKMpGpJexFuM1HvruOW5LZ20DT1vL5kQV6QNXqxmg0D0L3e2esXqyFl6CFUEZTe6uR4Z1
cWaXAblnjOO46FvUZLFbVfpCjuSz7wBoH+wpo1WGC/txVFwMBeK2JrgO5mZuyS65qRoqJhZUR3gz
zJxfKfk40iSV9lCKsmYlHA9PYzCSoinM8Nx3rbMHmwawVDHUS1FZyTqmcOdFwOhZWFlQfg8N/UQw
EdlX2p81rJV+x6nyNgo1/GxzyAFNZYEm6V3uh43/WGWW/0jIfViOuUklwdyUA7mZvMQszU5Joznb
DIArhFiNcF6GWsPzJ7HrRrx2FjGemZsMhultGCFhupuFfasxHtepM7Ls6NCONNhNvVcl5RMJAelH
l0XwBshwcFYjC/UsIp5dj5OtSWBwNUmgT8ey5sSV9iAgHlwtrfCuFg8tq4Jq0lMSRT/tRh2uYRYN
ry2BPR0s9XuPMs5RlO4WoQ7GEYMGGXG+7WYjMeRRROlS9zVva4pxWnliNG+u3UM+xIupgc3Os2X9
3DbFUVbT1U6Z7PLuUsVPmqOA65mvo2BF+h363vJ2lcXkqt95neLCCExX5ZSG6RlRO5rHxGvX+dRR
GZirpo9iHfGcZU/DOVbdBJsMNCCZEp/cKPI2AdnAh1zVstUwxeKtJmfGv1ei/oUpyP4r762yjnBs
pJt5t8/EED73Rnkl42KfZYuImbVD7R8vI66EB5/Y+goLbMSUVpbf9IisLqNjXsFUksrEogPhpohV
SijRAAPUxdBcg/wKe3HvpxB7el/lAj6XUVTAMhcIr5ynce6L+vJ7PCUh1Aq6Ehf4gI/tKTXoDMqj
UgIHCz2PP5NONx6rxD/k/cADfBaB/IrzbkFpHdxRq7VeYLj2q6qqfoSkuLRu5PrZUVWV9qm2lU2K
X9Coz5ucGp6s6bqDbImSa63co4ocdGtgn+/zoQWBe86S5b+mEuTYjegfd0riuwdv3iDWdQ+GWrWg
t62TbAUmtipY5DEg55W+oG0TY1vyj5DP5QfBxTG04IKXQ3ARLOT4vhBvyD45CuM+UheRAOw6tNwg
VXUI1YUcwoGFR+RRKCB3hboo4ljZerNWWp3V0VVXmFgWDD9lS26aWQnNiz8mBe6qpBk3Rk/xEQ81
mkWQMS7DlVvjDGM4HcQziCmO0qD+L410k8yo6cZz+7XRhPpJrsk01ciuRpppCy/Mpm9GgyuCFpBn
G5X6a4AIHu46vRJS1ZMG9keq6tPqHvvPkhSkToaSuLEN0stz4L/P+cTllISV4iZ30whPQqBeLBG7
VThl0/dkIlnsu+kHSfJ+a0yZtVWNXH9P4UDLCRyITWO0CwRVbbAhAb5WyfhCGjRcawmGVLLZ8J+7
GyYS8OQOxxdUIeWFMmJCJMbwImeAcmTlR1JmPlok9QdLcOMsW87IE5pTp+Ou60qu121gbjvdwhFv
3gByHkmUT5F3MFke3zqnutTI02jLws6RBgyT82gL134EldWsnSJkjeTnzmM1b2rEKkvK0bKdmfLN
LO0ufwrNroJwyCgY2mxHfa5G0WD2nMWRS5479C9ykyc1e40zi68FcjLkd3OQhE7N6ddW5ThPsWm4
O7vBkodSvuQ9MQgjw6QedrJZNdjkCjNWzrKp2t6CuhPnBT6JCXjTO5GTj9/BP3dHhTj6UsznUANb
25gBBsJBOG6Hrkhe49x8KTqnfTKbPLkQ/rLg5FrqZzhSZKWZFGaW42Q+V7Vzlv3+aAO3dqB2NmOx
KomoP0g1tG1Dfi445eoup7ZMTJsgIT7ILjnDaESxkgfIvlHD0Cjp/5zhqOrXOeSMnhnRPOP+KvIc
ctBNnXhB2Vh0dOJvA5ch7Fs792g5rn015yrDpoRDgrBWP9hzk1rWfG0krbpJEgMX3Az5UylU45Sp
wiDzAno5q4YGn1/67gNt4H9N0QMNIdJA1dgCYR0cgn8Olnv/Ok72+fa0L8263QvfBZUTFJBBiNU+
5rn/m3c8fhOGQmJlKNqzo1fdI6q439ncr4TUi5BX2uVlrq/iVgXANlLARdSsPObzRu6lGJ4nG7k7
RF1WLia55dMuj61haS6vqdg7MyAPNh90m29rOPLJOV/T/2nfxolNnoqRZ8CAS+1TECK6knsk2v57
L2xr+4l6mP8eDUrMhnwlnRY2yz/8jJzl2KWD/1pAm1vAIVePjr9siiT8NvaNtnWQIGxlFIpK0Jpo
5Tcnm82/VCXeyiDU37MpoPmaLbthLzZjgMOK56tbVB/JViM7TIAJzS4nuc92II58xE2fXvtZ6KDN
YoYRl2gtQxlnzC3Zn1AFt6wtS2zSBrUyAlYl2GEabizksNzgJ1ReKpv16z+HyX6lKK/EUrpDbmbe
uohEutbdTLymmLfttImUHVHn6tUUtbJvs7AkeMkoBQykf4wGEPI8qmZxewZW80sOOviLXVW3erTU
iakRhi1m223lWKJoWLf10CbnMdnlwZBvvfHFmHtGBa9eYYknOWQlyimM9fShMVBQsbhllTkT9v+F
3a8QRyhLLcBAnTzM3hxq53NA97Ag02c81MNQXeuRaPtAwuezCEW37MtKPblB5D7zYV9kfwyKYz2Q
dtknUat8cLfyc9aRbflutCbxqY583tCjdSaCMRO1EzQrTlC+q+RZVzEwmjWBTxaA2oCrcOCQC+CO
8eiqyNwdUqRLT1jOTlPi8EXu2SCvlnK0caLmcT5Atox5RmG5CLiEeTInUPNN4KG7d8dnxdYPepKr
H4HmRDigd/ZaNrlyhmSTQ+taNpP7NJDFNWpr+hgwkNy2SpJtvo4Kf2SqXz/opZkRKc0f1flkUFWK
bRkW46ZPgw/4VcYpUlCqe5H5orl2DnOXjeUm5loZsB+TTTmgpupv0qrKwU24p6iKoj1MCGfvB+GH
ou9chydp1DrFk5yGUcjs+I1y/HbUPBChHbXLLLrKc5tOqB94wAAPMH7UJGrhiETxtSHL9Mzjx172
D71ZQ01Lx3ViKROhUUj9CRjeqx1kS6d32nM/UlKynptiGP5Xs0AQsEgafsWZxj13DjAUmd2Qlotq
vsk53lBDNSmrsj+XZCjeYvUvGWDg6ZtrUqSMS3/WoOZ6H696I38rE0BAeu+tzaiwr24jvva0ua/K
PNTMVvl9aMBNyQdQAzm1oehIryhIeaIu8iK7bWU0yFxR80zM86cG5J3AjTa7Q+jeimqs4bMf0q2T
6/FPzeDmaoRK81zkxbglFn1bgyWZBUxxmnyLYJNOZK6/JISXt46owm9FtpLXczuJk21LMditm/Va
QAHyqh+ETQo3WJhmVL47WuafnbQqbk0s68JdAzgRNx3tMjSk4wpc3T+D/lWeE+9GqLZDLzYBj2g1
ReHnpnDVNUZdRJTmJkZ57cQyCumMqbVrLnu9/zo+amAhF+rUQvOlynHw0fxNBoa7VDPml9HIXHxg
DXQMDcW+0xjxjTb9RspULV/h0gfK/RxEZnh1HCNGgkG0a8gaC3skqz15mUeqYVQQSbdD9hwOrDcy
GnPPzCzWCsCvLqmP7VT23fuHGhXtO6gt9YLImKewuTP1ex9vP7tZy2bewZsmu6scZJMsBbXw5A1s
8arNIBQLBBD3zyjE5XpJXrX9jue7u/Zbf9xHpVBeHKzwOnKc300YhQmGknaeHjVRO291OgHhi9tx
EcOu2GnUnW7x0UGVO3rVWVeCgYCIdcJpvniUrTo4IG7WXikzt56EpW+MuB3eClHpFyxGfwxRPx4G
B7J6q2nRI4pdjwit7Ww7IaJH2WcEVrVCNmJAMGOKHOj5qDa+y93cQeIUQDUbmp2wTIDk8xw5MQ+w
/y704T3kJnCKPajFruGWGzt1wg2qbPjwKB3XOj/NYefOpcMmdTyH0m4me11aQoN9+89QWk7IxHIs
o5B0RMWySqhZIxY/4IDCnukSAVrYcpvMvXIoHxJ64378moUs9SNH7LSRx9z7/6sp+yxiGjsdK02l
N/Wj7tR1AOhPW8Q6GD6z6PSjHCBF/Peo7AzGidJj2SvHK5FkO4p9T3K0sELjqIUhU/44rZwtx/sc
lL+BdJ869rg6l1NTneVealjiXHZdtg0ryuDlQE2IbQBB8z8mttF7Ebvi1GXu34N/zDBHbvxzDFue
Tw6QfbYmD5+WKCsWlGVmP5pkvEQFOtOIAoaNR75mb1CI9V8zrIRynHbMq30WmuMT9qn/PoecMT9T
7IUICKn/71f5/87oy/7Co6HxJmfU86vI9yFfxUMte461vmPB3E0LSMmzu6aqvxNXqkpTezMH27iw
xqWWi1zBj0K4j4E6um9BQSzOAohyTO0huo55u4+9sd02YEFIVEfNKmrG6jj0TnWkAOZrTzblQK4V
v4OUXBouG4sSJO1rQ1bjihTjR9aTMMf0NX2hru5oC4TK0Nz7hV6142s3R5saLWPFUvZi62bWcLSS
WiHr0lqzM01xVXaV3Whnk4LHc/XBMwoFKZkZa4AODO1caJhzVmO1bnNfXCGmudcI05qrsAXKwZjU
qmy6WnQSMXHjduTPUIenXnOyk9z4DSCkFe8vP2nzxhu8X+A/xGnU0+gQou2nQoAnXCvsm1Vpj90e
0LT2nuTA0LnlEPMMjYPBJ73oJvcEH739pKxVbKLeRK/Jb/4zL7olVT/WWxcOYERq9IZyWj/G1aLk
JFf4YdNjaIpPOT/QzXQtvKKhyI3D030wRuKTVe24dy0eyWVvIexvntvVj/j+DFfCVxgZzK+tN2q6
cljWHURghu9TGVBjrdYHdFmsGQanuaSYOV0SlP6Wn0NYmFvxvJF7JRIyXCtI0/w9c7SzrzE/GS3I
lNODNoFDyfR040+qeVBazzxEIrNue/e+oEDlMFKOvjaCJq4X9qgFp0rxgxNiwuDUOyR4KZEnbR0P
4rtOMW68+s85PlToRU2YYh1BoJz2cpLcCGS0N0dRvNuCQzeYFGPlsTHczAT/sBmsK/EZmLhA3ebY
XvSSh7W45roH/CTtrEuLOgsX1PHT6iFfUpCLOUtZhwfX75X3sPxphvpPam8owXJaCKZNjY7F8Gps
peJ00+vmsNFmlQTBm/TI0uFRcmUK3XvMSjNa5rhvX+4bAmSUSUUwAkgr/DmQAJq4aB5JfDu5zZc9
8ki7nixi9pTSyuZ9QJ5DxxmaugzoNZVZtvptTu322mnSqqWcPLroJRdyt2w7TKxRoFHEPb3FmeNv
zUbvSTrGCbUK824cBsMpnDcaJd1LnarrFSs2wEWyc1IrK1/JmX7TKrvGro+y1avlcLqf4d9nDKL6
1dQ0yrjmU99OeH+pKF45tpMesKLvDsaAGpcVk7nQai97thyK6KB1NQfZxAbWP3DJyG+jsi8Y+3dN
FfqqU4v4RP7vfUri/uhUNtY2yO0fx9xBTu2Ky9SFL03aYsInBADcePI+dQELO3SS8gH9mHp1rKpa
yAHhEjZsfFU9qTrmctNgduuuNLrDfVMHQf9HUw78333tfMT/PUWexcKcZukVosMs120ew35oHvWm
/5lqk7+KIUKUs7vqD1evjd3cdLHOAJyFQE8fo1ORuNFJ7smNSsj/331yijIgk8tTmIzzUf817V+n
60SlrZG3vGvedIomxXgc0sp8RIQx7ROSeOBS6ZMbbxD6BptCb0mAUYmWeOPVs2g82shh1E35KQng
H9q912Ctl+uvEwFpVCfZ98TieaGN4uJkE8V8hPoRksVkoNegNkfFiHJeEeJCyiZZGtSAfHen5FPt
HOQaEQqMVEdPGTkJzwdl1KFZ9dsc0o0geJZ02t4zoaPgaLYWtdaMxEX0iYhY/bUBeUNpm1O+xl3J
CvM+IOf5PqAOzS3hxv5zhBy4nQt5TbcKMhSj/zrrvWkI7MMSKCVreYZCWTS1FhwSYoTTehin/CA3
tzYiOmyf543snAYiwhnJeUwYfIjbQdBtq9h3t6FSxtBUdOsyJk15FCiyRVpbFwcKo7sK6gnIzCDy
7a1N3krbj6X/LOcM82FRFaENNPT8p58FaFSCslnVsuLCjCO0BWazreeKC7NFGKxy6wBihXFB+s8o
GkbjNlqFotlaJuKmeCr9xeRE5qnERqGkQNgyTioXm4U1+OOmdinKW8hOntXNk9zLTQCPfqM8ZBnM
yl4FRbCoSp7/5iei/ih7tUr/2hvUNF5pboeP5jhaGwz6PlP+jkpLZyGdpXtLrbCHbYbm8LmOKnMJ
1vzUeYEDvEoplcN9UzrOV5OY+XNpVxiNZJPyNHFlRy0ZfaT5kO/73MINbG6qRJyXuVf5x3iIp3Oj
e6jCUsIus9ea704tIb48uBZw609JCvHTcNTo+3/MQMQ1y8Ibh8xUmm8UAn8vQ8On5xVG+StuV1aC
mx/YunhRKE31SsUYv0FPHU5dBSvUzadX4WvuPsqj/kTOqjvFdvW1J/tcw2oXhVeaEOv/ngIINwOc
l0U8QUP7o3QjOUEma3cic0/2jPiT/fiJIHa7t+W8KOxh8nTmvmoEEDEjSoqzR1gUuXS5vPW5Qr12
VaAeFC9IL92sjJMVNJUBkyBWlGYjS2WyaIKm2ormVlCDU96Qjfn7fx1UjFm7AZfAs20YJqBZSAw3
1V8VqJtraaWDxcKPl/q7q5n7ZaiDKAeQhLKYyPF3PTlbr3pL29DZDqkZ8InQjAUcpqzs3Y1sitRJ
qLKr8CybRwvARYuwsbSjbGqq91cYFtNltFUKJ6fKXLhem+4QUNcviSK+y3+AtDE/KASa02SGtx2q
PN2JUq9fwqYAOJ/DmomaD8kAr2YauNxkJXDwe5/VFeGa7KO5uPfJeXmScHVTiKC1Q2QfKdu0jtAD
vvZ80zTm2pNvsmuw2xXBfup48buUzpcW8VJz484mmK2pELN3JwBd87DWB4hrhwG3ZfcnbrQiX0Oc
dxaeY4mtXXuJu2go/b/YYGy6yQkeTEh+R3oOdyNkX2RctGeL5K6p250S1Od/eyVXs1dy140bzbTE
pY6hFCtphejJtuonEnvFo+I+t2raPMkenM7wAOxGSojmCch1rKMVtEgOqarMxrSEK1kMFzw3h4vc
o4QCaFh41Xreq1Hq5PnlLhGfp8oruu3/Y+y8lhzHsTD9RIygN7fyNn3ZG0ZV9xS993z6/QBmF7Nr
ZmP3BgFHSJkSReCc35g8yJtsRO5j8AkEpCg75k56lzVNNJPU+Zsdgb/Foh3/QlWJNtNPu8FLAi/o
CWwg9yUq2vtIb5+nMImIh6HVFTZDw48bsliymESt6+yvdQBJMufnlER+/SXFE/Pcj5ZN5qwjq+NF
F6fVx+cQjtc9n+G9S84uJKVfqle99zscpQHnuqX5o86SXcOZKq3z5GvWaA6BnQCxwsEojpaaJFdT
mYKbY9jzAV0EMuW2ql1jRDaEWYl+5EawPne6g3qpFc5X2fRq62XuCXnKFicy26shG6mldYwTHXBM
kLWo+XXmXTJG7ca1z5FeFRs1b+bxW6UYBzZ+mPFYVrvRciM0iVMK6QMn5iizMXz/ZMG3gZ2BWDoy
owA9A+2b37Zfew9yrhVMKqIg87wpRH+JtuNWs/qRx0GWHtUOyC+uQzW+ft3wyUPgaBvXRvUMWTOG
VJVt6zpApiuEEL3hOV+fu1Adn7BKwRPdKveVoIRMUxLuMPFxT5itBA9lhAG992yXefLDUgjGDGBc
zmo4Bp8BKl96dOl/mKqrbNG5nG6wYREuNHCdBB09PzojKtPB2F3aVLFfeDopz6XdPGDygzpDVRn7
HBUJYKdl89gTRyZhSw2DDZgtvnkLvLl5jKcgBi5cP6iNeezEndROWfgka2C/AYI1Y7iXzaUYx/Bp
GBK+QYhwyK7MgJpkJ7Vy1AvcKYf+q0ADQL9u0l2CptQ3UCAqgnVY7o2j7b7mo8P3DBRfVTrKAT0/
dBqcvUQZ1aaKrWCduJjfTTNAoT69aJk9wyKw3QOJ1XrxR5B9VjO7H6w/ZV80Nu6hQ7Rpa5okx6fG
MV/q2j1mxKgfw76nFYfIYTsqbj5aEebbWieip+eKe5GT/QELAzSXX5Q5Ok+hlxePbBJQHkN7Ae1b
ccTx4KAfE6nxoVdRe9JGUvcFsdSDWSIdv7CYi9i3HnqD/PjKbK54OGADn6dn2Zn6/fSEK2OAMmpA
KBhFTuDk2iPUdn7lwTyBznOr8CA7ZVGPpf6ox/NnEDARrrJMNnvo5uMQnec0yO41acFLj5SEXurp
XRbq75rTNinWA0xL8NKARh21W9k3BY5+4OsybqK6huGm2V8cNFxcfuzBA2sN9h1mrVsneaCUZ0xP
z0ISoDkM2TLfdY2SnKQOTduR1J9B+CMliCxNYBTWqeOJtpVN31CsqzawOVmas1OSGUuepGYN0mB3
o3C6bRvdPTzln7pS0cxNmfdgYAim4M088GQ1/JTvsao2B9m5NEVfBIzmcYhA5q4DuGUUNwt4aeLP
/lUaTmR+AJ2ekEW7N1W9A1s00x4nfsbkuJy5TNKbzKm5j7m0AVq0zJeTEBbNjsin/xVA2921QR3t
F8n2qPC/1hkp+VKx8O8Ze3wbG4i0vyXfZW2wEvOURj4eZLUQfjfiCSdKy2AL8FhikA3N2fwFGGXT
w6X+20uR5nbqrv2ktjwGLYhgmHvpfGkVX5xq8OlrrSZ6M+bOuU+W+mYnVrQUSD4fAlz/nuQEu0Yh
dTA7zBPEDBTkrZPaWf1WNuswdmBUmnvZ6lJ73vhzEB3aoYmuQ+/zRZTVEsW8q4765cHoki+ySxaK
3po2fA9mm732r0vW6wC3Vrs8gwGVIBUDu2oq7rKmZQ0m07YR79e+hkzMMdF1a99hRRQRHvlazUZx
sUdMbKTpCHn3EK1dzbjpQR9/6oCZJ7VmXgqrQzJumrSEBEOAI4c/YTPtVOmj7ONRkD4WKpZ8lR0P
O9SM0sd0sICz5rleHRVAyxvXiqrDREqJbyDbm3NXnYl1/pAIeVkA+OPeMKrHJo+764qcnwrLwYCM
GIkBWG0TGy4JNqJzVwN1l4PtG9FLh5f7th0d43s0xNfYQbw/qGplI29GedMaafwr7vENlber7FoH
5R3tDLinRCh0yMEY3ve2TTFy1QRyUEl7dmWh0j+Mqto/RAmci41qTV9A4oVnObD0ZTCZjo4SXKFq
PUlTukw40+kA8S1v0NgtN4jZDYq/Sy0PjUIx2CceJ3gPSLHfWDraOFa26/SxeJaTs8Y3tmUGqUhO
dpRcOVsJv2dyFBk9MsWwltyJoP1gI2VkKzXwCksZ7gA/wz2qTtV2oV/JztwuxzsI+g1YbOuLHprf
J2MsX0Z7BFkBkW9bdUDBf/f3oh9JXfqb1j71SmcfwHTHp8EiiFF6Vow2IYXRjdp29PkP22hyvxhB
0GxDD4VeWKz8oIVafhgyW3uWhVvVFurw9nDqUoNEmean3w1QttelyQ/+AdoWLkpqpz1DShuevXtu
pvpzZra4iBF42OD2g9S5VtSnZNB+Li3R5egZLBlRNGJQcaZlcO2XNUUJPgzqlf+NTE95HFDBOGga
2hhsepy7Lgoe8e+1evJ+uLDxbkoVWc8ommKGmwqTtylIcH4zles4uuW9MHWgPaI4aiKAIqsm8ev7
YNlX2ZILqAgan1V7rjf86Mec8Aee1ch8RrulXQd2REo86A/ymtAwslseB19CK3q0pi5+0pBS/RR4
wdLSe1uXLX2y4if1X63fY0Q9qm3r6N2urdxIeMBNe9TunLsr85KtSFHWOjTZ2LXhIdJaBkhLI2rb
Vyi986jydphSjMrWw5cLDqnWF8/+YMxXq4iCcxm6B9maNM6Fc/+dHxDULdkcPGl5gvAGONZTB3/i
ufWcGEXJ1P+ZpkjUDW77nyJXN2lq/6fNshqxZgPKSOjxtPG616LQ+9fMsfegMZXPMO6hzKVkmKYE
PBNqy/AiCqysKMAUV93OiIriMLHh3Ii92dTO3+Tmuw8j7I5GPWJvapl3QKwZcSMUdshoA8oQA00S
o2HbFx8HXDeMP1yxLiWv4Dn8y3MV44xPRXW2m+5TKBTAJnFKiU3OKRuTj29bxoOwAgjyc9hZ5rH1
oKTvMF65E5qJLpaW90cnsxB2LaZkU5iz/1ChPPFJ2LTzMCAsMSbWJbd9iwwvzaHHWhq4MEpGqvoX
4hLRXh6jsA0eTqnQ1FlPWoVV2hsnmX3UsjlpoZYZoTO6kY080V80M7KPyEOpiOeIB1LiNeHOCxVz
yQln2Ayoep09wt4zPjfa0ttoY0CUHeMEmQXWNWU4pkpgLTniyMJAjp3t+DyPRHjS3BjushjycLyr
NiA/vDj/WvsrSMzsD4Nbomfxc+hu+7DXnnID3STijBMKrLZ6l2OygGPylZ2icpEtBZLc86iDAa+a
AIS+WEIWWE4aiNTielqHU/yMf6f1GNsQO2rXwn9I8O4kAw8lcSGd/yT3aHqnuacihhDUGb8F5qdq
+EqEoGAHTVog7qBAVZ7THiTdWhYcLH7kzqwd3RJptrUfuTAOqq7qbJ2chzrebfG5JtD2yVVB4ulo
o4LkoNmNgDZb3zePsmkHRgZntdzUfWMQKYt7fWdafb2FzH5KMPa6Gq3Nj5WdVP6Dk6j+dkiTaO/p
qv+Qc8w6tEqr8RQMw7ub1+Fd1vy6Pmq6iuzY737MQIJ7rxoCrNPc3AFoTVBPX8dg0E5Vp9ake2gO
NlIVeTcaD1Xs5njOR6dCAFTaOnifJnEpf0zzmdaU6IqULSfiwc+ODfnGo18F49cSmJyD5iIuZmOw
V3orfDD5b+8xf/RRz6Ipi8iIo6WWpmFxqcv+WiZFoX6YkogpqJJs2yQub+ul+uQyr+nIW9mG87V1
BjO5q0CV0HI3XmZgNS9R6t3TWTe+RCRTzi2qUmjdpndHyCF+KARR3Q89/5L2OeeLfwYLIZ24Nvsc
EWsyy8JIlwGtc39VCPKcZEjF6VyIKoFQN+RYKItOnA1TLFd3AGQw5hMDsk/Wcv9aQZ8t5uHZFnRF
zQfhZvmcNSZsnIptCUY+Ld3+w2jWleZOlaNdAH06TzwEQRpiMmr6grRnf55JJ4OKLGiKAvBPuRtq
FPHWPlKFzxhNmgSRxLQSeeNAU/ejWEMuhFAHOr+2km7nyAZ1E1SgtKSnmSIM0hIh4aJ2fYvAHTHe
jQ7N8eD9Hvlzjmx3tbtxZsgcQYuQMCrx+aW3or9kS3UD+6kbupabc2upGkLDYlJEZAcjuOoY20OB
2FyU7zM38B5lgbaG9whID6GnKr0FhL6udaM9c1hMXyYksRsRO3B+FZa3U3ABQYy0RSbCFb4/4Lga
GGMOumcwdZurJgo1c1H0EUpHaVKiPuWO19bosjeN34t9MQ7qXjbrvN1D8zfRsxzco6+Of8unqHzG
Lk9X8VAN3M9+b/vf4ynbhzi2Y7HjAXXvq+5nhnI0ivbJDCafEIfvbaBjjBB8ba/cWjkKCfilS2FB
RKhJpIxhe5TNockvALmfohayN+K17tvkJf0+jtrmHrc5et5A04+J3YSPpYJsfcSrEPfQmo6QvDfm
myE2bWL5RPplk82vfYt2bZL0X7EY3wwp4BwYLNoNHg03mjty6xd9vrN1r7q0vR2hYmngDatANss1
1dzJE4aX6aBJQGojUR6Mn1q3Wo4aEYjIc5TaH6eZGezf0TCnozLCwd+BEDBuqBLpAjr5RbZS0ZW2
oeUcZJujD+LvduVsK5F/IJvsgXvOnyAFpyKdZw+CgqUTUKkgmO/7TJmJvWOMdg4J70IqTPGYiBur
2UMJnzeOW5fWXQ7JQo74FqyBIA1wxVo75fT3zkDxEANu8dH6vfuUO1ITu9JrrbKllIR/pQ+GKyeU
Q2JkeAfLXaqcIvqWKb+vMKeCDf26r02CBiF59dktp20QjUqFgrOO7Lbpm8Z1Lf7sBLNpXtl7oJdG
fuAgJy594jqILSyBVsG/FlrWMFqrO7Cj/msZHsVCS3V5edkR+nBb1HlqdmHjKvXGai3l2iV9AMPZ
jgJSD7QJ72k2YilrzzLjf05uSr09ekH/VmZAqj6sSv7CPrQZGpPicxvl55aVXn2LcHrY9TgPbeXI
8onKaiGG5RxYEYK8EBfGrodIvpWdfy4k27KQw5oa4e/s99FWrrMOLIvFEWJ6uv4Kuqi8l6NzyoSv
zFqkFQ6defOhR4eRa2IScFsnlc0EJ6opjVMuTWfEErGHnUPuB+6+FH1yQC266cA9i3nt71fJh2k+
E9xMCJT+88ojipvyzQR1DzRvTFxILOnPCkNPgULVHvK20x5kLUhRvMv9/FGpzX6LFtFwKTw/2qJx
UP8Mc+uicqD+zON+OJaKk5wIhBifonh4lBMyhRT+aId3023ivdTZUTk3gEMXkjsWfOarrBmiJpue
f5sttKyiMY6uXo2BMzLzJenAqDKoJ3b12fGK8SDHFZa+GhihXxTig1Ly0fw7d7vk3jR+PW5w4AUx
9lsictDTbpMF2JqtA2GIrRFw2GOUOs4Vu0/MnV32TgiLcwsZEdB22SmH1zlrc2ha8Po8uci/OM4O
AzikHZomeatr41lrHf/7hNn9lv2cerOais2T1gQbuHTKdx3H0o0xeuqD00b61jLZrjm+jXafllaI
zn71sjR9kD1rN0a/+6JK9JvsGorhfXqOp+6YJn/nrREd1msssV5laW9jISR7RWtdqy/GXx2ZNCUk
CI1KZWFt5OCcod1tpoDunZr87F4LDI4m9s1JpuGgC+st47fVFjLRCNvaBE0NoieP7WKm1VrTmaPC
5yD2CGLYZq2S5dkvg2C14ge/KN9mHRK8k3b3NDT1cRO7QbznkZMc8/4pnYV0LEJ7D1pUaj9ye0Yx
C98VHohQ+OMhc5+tQVH2QxzZd86S6imIOeEgQnMIyiQ0Q9LX34oChwSSnpDiILRtbDOuvI0FTfWJ
89+TNxv4+ImWLEz0EYDzENBZ++QCNtTfkC/ww9oP+1XZpVWk74wYBuRcjr8kfaor8G8D45ZpTb7o
qsnuUNHVXdG7WGjP4T8DGfam/5oK+/c4JVoPMQ0FBtPE/wqvxfIlDZPypUDdeefB2Tw0s5+kW5I7
D2B3Cv53jALdQIfNLIHu0JJdVW3U+ETWUOXlDItkl+W2X+Q9s9xSs6vrAFF2/jSGV9kv76rlTlvb
WofOfBpG0dYDKP88tcgTRYk17jQt5ud0SjAawrqrODhiWM6Jg9ndRBGyK2rQAMCJY+0ZfvzfUeuB
ax20CSyIH1zxb27uckZqcAxF2tSEfqqVt2JAjsaJyfPIpls15W1AAe4ma5YOaJn07z/txEvjk6UP
T3JyYyR5u5ETZTsWCy6XKGijg2/ATE8ZtfmIvcI97dXkKouh995rkCL/q++PeeuUP679owkp88Pr
yJfoFKKvm3Xe/1oqVFT4AEDdBwXfadQwrf2A0sg3BIwucZq6b53noYczhPhnTYnyrUyGX47dhc+5
0aGUDNZgI/sHh59qjZPBPamzFl6B9dltdf+b1ajzLtHU6RK5Y/s51qpl/TiuQLN1uXKUl9cYuw5O
8m19F9yuyqZRGjzqwl49xLqWndHGtl+72PseJ3b3k01zsuG43b7khZ9eXLAn+9Al0eRFkYGfJN9/
2BbTVp/r4oAGxQi5oDCP2EmRBoms6TjrzchvVJ0TxA3yL8Vcuee8jKZHwwJUQ/p5PjhlOt5kn5wc
fU5ntTqrfKWeRq0Mn0Y4I9dR7x/WLlnrAYJsk9yz97K5FBvrUUVWEPEx4EnbhLjVtnTqEhUVZ3gZ
Ji97YavolhmHUExG3KORY6fgicEgHIYXVGHzTWy5/UX2JQXRDxfDLdmSa2hzHO6U0OghjvXhJ6Os
z6NZuN8Ax6Pc50CSSXB7+waPMi6jT0MI2hQ3G1Auir0UgYPvg2Jgshi5ZoZGUoAbTYtmsKN02V0W
cmBt9so0XZPa2fzRvzZd8oIHgk8o5HnV30rt6adS1yExSiajKGK/cvYQLOpt3/hED+RIQVLv5psq
/woeXDvZF6nt3yM4Hpxhq6+aaTY2ikjm/ChUxOtqEtD3aCbQ386Psl/RblrWWQ+yRxZxl3ZoBqbc
kUyShbym9/BLdwDM7xNciTZj6tt7BL/CG3rxfvQln+3+qGZ7FWxMWUXRpyzUpycnjjDxoGWkY/XW
4TooGrLA+m4/kSZ7li2S+p804qYPttJFn1zfmjaE4xv8XOP7lPT168Svdu5wf5Tk7DA8nLJdO7na
N/x54o3vGPWT48bxk24gBqZH3nEKZmRbU8u/db+Ltun9W5ZY3XlujYtsyUG4G8rNCWq7B/rFFNn2
PwWor93WWetiy9QqN25K5iTndYpbZIBA8iI+p6bzOvToS9hkxSupfj5CqWmbOP3bQyvNqoviqxuh
qwVRVXnxwRzsVGDCeTghdoz35jeXHNrWxRjoHrR28eoJqLPM0zfajHj97J0s2CmXuZhLA8rP5DiH
wu8HiKvYykAs9l/n+oCqUvkqeyZFB0QO0Oq8jKVmdlJLeCj4Gvqv+KZ7eC6lezaP71fb6fBXM0/K
NrIgRXA/mopwSPupBWV9gX3lP3mO63GgJ6EWgy/mJqPpiAL1/uQQTq2yRS/av1d6u3f57NjQlO3n
FI3n89KUeKBA7T/zoMVWTBChvDma93qDiIHeYvrsIjeznYwifJUFoa6DFqXG49ISM+DkgiQUM4wc
0ErgIztfgR0CbToN1xovH39O0IkWLa1MCGpaovqh3Y3OcF0vWYfxF+FbGE5ABRrjWseZdvL4Rbr5
XZvdFFFzYp1Qiqy6aUwVnLt7CoLisjTlTBJU+XKNCTMFTk19bet5upuaHZ4t1X0aS2W8d1U53RFX
ne6ZVQHBiYLWOjZV+pdn+zTlsJwYtCHQe23fJ3500Fp0sFCGSN50vwUBOih/66mXvMkuvyOEl3vT
i2y5rU0mWe8IhYr5PZDtY99mhwlN5X2jh4Qsgd6XV34OUTiKQ+TlczRx64kHf1vEvFXR7HQcnGJf
R51LNBEWcsXzYRmUXVndPfhu5D4kHmmS0NCSg1CG+ZT2L4Xdea/5jN9s1XsHGWpQre+aA37VBkxy
U5Qy2cruwIpScHZDf5HNuv7eTYg8EZB/nyVTn4MB01POGtNh+spabYn2UwUK7sNafEHQyuzy/pJ0
WLxoHTszxLVvJE4JqBoeaje0ZJesySIB2XVLtEq7dWZuYXmSu9u6aMJbqhPnz3Q8GoQe2k32GZFp
DEgE0JadPuJ059JGgzWs1PQscz5mVTtbv3HTswR5rM11VE62zaC+RDaA1WhGUiuaZmXnYZTxw1Nn
vG/q4SsuYPNR532glJaPX9tw2rrESX7A78EpOe/IWdS2djT9IbzJonErpFkLfQDnPk3RJoBU0RCF
YHxwPXeHqB7qJW1LaKX1QAhGurcZQqN9IjSOCnoz9GfbmTjIhL65ZWNcPZW5VZ4igAqbmF87bxOh
U/EU1EDuXT+76Z4Nn2og8C1VzWQhRc4IRoMzMEkvbErf58dNnVDU6McrvFL/wHmW/NLI8yy1UNEh
EfCZIGXy3PHzJ+LoYAlAsExgNnprt7SNET+herB+uvibnSvdj69ZAFKjnRMD4s1Q/7C1+jbgvxZA
JXqc26r/NcTNl7Cw/a8AUSCz6sRZzNxtH0oX+fpgHu5qrgVvuQ0yH+pefuinMHxz7RiRZsUR1Hya
sq8MkKgNxv6WazWQjpyA5Nip8dUIDm6BNQ1Rqgmlphjqr6zKTqWY31Dcs45TmJmP06x+kzKITTY0
Z7DAFRJxiCTiNVdujUnr75VR19AoketB/zb8GYFOrjpj/IZ0LRKMJpRJAF67SkQAs2IsrnkQviuz
5xkC0Jyt35XZ88p+H23EZC9Uy0PbeQr8li6/DmkHGA/ZinPv+cqBpHb3OTSNR8m6Uro82wyVjWsn
CaBrqvU4tBowgbk/8ZVJA1N/8CccfRvWTAZEQZCQBGimmV569Nr0R69a/W3p6/J4uMk2ssxg6CB9
HqY6zI+AumyiIqBo9pmd1ltLJ24+1VbkcAyOg/2QB2SlJoFyBUj5syhn/CYG7WucejYYhdI8BYVK
5tdQ+XI5t0Z8TJ0oPAvBdc3pmqvs86dA5zOFCD2Lz7kpbQSNahJrXhu+kVyoQSSzqx09gjSNgA6b
nveEbkv2WYHlfAytPjznppU94Gx7MyGuIJuLWV1OPnzHE6j97jsz6ejORnZs+Kuc7eaTBjjsQN7V
Fme2GnXz0LqschVSmQLF3mNYaeZ17Z9MSAKdUlyk7pWfgPvjiQr9KjZ9+KDzteiN6tuQ9OKziVU2
DfZ8tMBof0M1HiR6PiDk5+Vw+pRwpwMm+tbx+WxmEo147lb5s6OUP2V/qE7OLvCQ5LMG8CXmeKna
pkErs/COFffHXstA/ld8w7F/rsPdDBDop6q85Fns/JXbRorWqQaCyUjGizPX2aEeMv1co+1DCLzL
sdLtlEuIm6pscapBTFFrNfsoVGxIvhr3aPCNu6MRUtLTGlFkFRXhgqPZprZ0k1MVKp9VfAvtJHh1
ssB79XudRHhbdmfZhIwB66IFp9gJrIbF4f4ZutpGDsrCVpsczFrIg19cr+ilckhGa97JZlDq1SOO
VsugYcZw2DX/tc+AIva2gghRMBYPMrC7RosDXSsPkKmtDxHfdV5TogQOpnja2GFtXNEjM65Ax/xq
06Jrca1FIWu5lRMYlpOW8Qq1E7NLeDS58TnuI/9URbdQT9BwESwSc4ghPTljGt9kG3nV+LY20W+M
IYL4r2ajjkKlLYZ4NKCTs06RNXmZXEA2Sz3kbMp2bycX0OQl6xxbLOaP5qfWK5N7LQrsbwqeJKRo
0Xdp+ssyUqRbvk2ED2WfhSXduWncm7yis1ooW9A4OUGonO7WtbyqyKKj+co5hj375JKwG1Jlqcnm
/7Uv6fhqydEC3Ecu1I4+XvdH849lkCmat32K3ckfA7L5R9+H9Zfq+tLr9Blb3TFSXAh65KSW9JTM
RMF4TcDj9tDKZc7KkuWaqZLzZXMZWWbBT/snv2Xg7rAJ9VLdrxd9XOrjBUsa7M+L5avLN7PM/VD9
79dclhgJjkZqFB+bOX4246TCt42i9PxYO9SzXd5q4Hi3UU1gN0FLEIOZY0baQVbloFqq6Eoqun9X
E6s9KVHrpjs5kpQkhdP+M6pt3qPbglUZjc44zgmxONk36RXGa3dNdKy9AEeGY1WL5Py/B+QSeoM1
GVCffy8hl4vREL1mHVTVEWPZ6WCr/cXNSwXhqKg5JiMSS2aXGSdZq3nKnto8tblVqcm+9ndNzkNH
xbzqWwKl/YuvdHupFslvfffihMPesRoECITaqipsQTs18/ELE0SLaEJrMOyGXTdXGaCd0HG2szpn
V05y7HRkVQ4FmRocDOzHN6YGb8exYuRow0m5y2LK3fdagXbGUXgdbdaByouNTeizv4+c1rkbikEB
3lqvrfEiW7J/qCykDSxdzQ+EwrTNh06e2b/0qtUPXYIWAaRbxbnKwk5K96oGfn9Gg2C/dq0z8khQ
JAf2emzBpkvQgSUchVGTNG/y2mqjpmBZpDOToXr6tjTRc5IzkOK2yI8bT17k1M+pZiYPHI0PNgwa
9D7DNDz3ZtidyLNWcCEDdj1TmlzWZgeic2kawj/EiruPo6gMfGz+/15bWg7aoV5o3Kwo7IGEld8D
B40sfuPDN5MQkZDHsqp6fIvBBqL/Uj3IlqnaI3krxT/J6bEJLjvjwbaTzTlUAYNo0Btl08a+49lA
CnJdrbUwQuI78yRX6/X5bUidL6nipWQFgfvGAu4ra0qll9toRKhM9gWRM1jotNMpZy9tOaSGeGjK
zkFTkBrpgectbblQoaQTWoBi0rrcKFHHsnN9cUIfdwRPMQEVwIrSKihwkuC7yrfiQ58YGJxJu3ei
UBv91uqZcZYXrP2ymc0wNiogXbIl58sZazOawTEpZv+ftT9PeWO7XiMDZ8ciuy5eRid5vilcfMjd
uDUecH4iokgAIvIE3D/dx0JsbWTv2ddJy9m7a++y1oiabOpoJe5Kj1S0bMqBdfIyb0aRYvAiNPhZ
BBCMhj22qM7ZWXXhtwdYbm1V7N5eww6tH1lTx+vQVsF1Zjf2qs4q+75Bi+EE0dS9IXgx0UfpNFPF
GZsuP9DcDa4xwjIr0V6HApuuDgv0ZUoj5hUuzz0Ieuhi0ALpnm+Hye3JqLvDfRpxyVyqsu26TrBz
MzPfaQOHlGUE/6zxvg4r8QxCQPStA1qjxdcZLqV03bSibroutZG9OVG8kWQ1fZ2U/X0fmfmbSZhv
yjAtLkoBQhEVXu0YQy/xY377XVHImsLv51L7X304SHjlZp0zG/Z/3MjSk3sfmm/4150n29BvviAZ
yGKaECVuegP3aummlsJavDSG/yZHFTOZlnniUk1x7J1qAUrsXfblfTaYly60zKXmBTYRZdlZuCi/
bj+M/56+jHhaj0lMDpSnDzHfzTtcK+VTK3ew69jMNmiwuMkqnON4nslnV13l3kM9vcjHU6M7TIu9
YsB0wkGHOjpaU17eqmKeOFqIqmzrkQ+eXzRlX2FpQCAJnR3kgCwAzpU3WStGV9tpDlCKMBmai4s6
P7TNun3RDKzebA5i29rUOX397gMkCs3GB6kqZsir0hBvFtmUhSmuav+fV429jQ5otV+xNKOlmvPO
VvE+aY3q9gG+KqE2qKWE4iEKFl+gW99ni6pWoHYrLhlxgjlpY/fSkWfmWc7mT1VDEDFlY0AWtRCF
2Mpe2ZY1OdP1Y0ZyMWmIE35fNEHbFZfLYY0nmsV9zprrhbImL/mj78Mr2nLddabmlOqBj/ZbY6Oy
AST0LBPea4Z7zX+nmRvtotyIdkt6vC0moYoi8uPyQrFCJRPnf6bPf6+NOiHHicku3jxFQS43ACCZ
9NEtmwrvO1yqcKthyPw68y4PVamoN69P1UthDyqpzaw4jLr+1qk5BCss4S+tKGRTL6tvWpD8QOwl
uwyWlV3A+vnmX7JN1o7O0C6yk2yPxmiTtC4dqHnLmDOiIC3H0spmTPZO8gq5WApn5v3ipbpcJl5H
XpUHehU/ys7/WtY25hcyDSVPCHS7RgjQT33sPpez0V1dnndPtixAJ5C3QcRJTpMDVVZVZwWViI1s
ykKOBh5B4r0cKcOoOstF5UhYgRCzkQ/cOX4HulHtkN4uUv95faVlaRdR3LEKHz70z3G4Bc7dHtd3
QFS8PGqZFW/lPFkAHJFqq3v5qvpomj44tfmpmEz1ujTVllCoUhqQUsTfJi/LVCM56+ijLX+MHIAt
2j9lP5eLZE9nJmANW6Bdy/v3s3HYIz1V79Y30NVmwUGlel2uW94UzuB61hQPSx96RwR5wnw6rm8g
jYiFxIbIz8t/TR/WwHwJ+8k/d/0XplH72PmjfV37A0tFZtWz3P36LgJfR4kUo6bN8pKTaeRPNhr9
4lOW02StKJDHS+pEY/fwz4BpggPDE61//5As2xZ2Q+bb+oqy1msG/3e7e1j7pxkx9ioJDMx0+c/K
dx35jcJukz3R+rKWEXV3w4k+fJZyEUDxD5OGe9v7/9wA8x35hP/Wv79RcvvEq9YEscRXaDaG4Cnt
QZaI1vISQ/ermrH6XN9YkpnF3uz0afmg5EDs596lnfLP7y8m3nHcZlvE0PXlb5KrNQobP81nY7K+
fyernAOR1Ga7foBehqtjXbnLtLV/toK7WbnZbX03ul4426xO0oNcUs7VjEg76R6yDXKeHPBK3XpM
2vdvjezqMIp3XFc5r28GDmi6h0+g79YXHci5Xhrb/LL+4+QFLVxuvZpckoL/fPPbDEX8OhgCtLno
kwP9jHiWirL6dvnfFA1/RJnYy5TlX51jHjPGSfv+WSmYY2/HpHn/wsq1FD8bTqWt9e+flaoKqeTo
8/pCssYp6qfgj1/WN2sZ6OoSs7eWL6wcsJx4BA1bf5MXLW8iKuuNjST0o+yT/zkLaMkGrbz0tLx3
4vfTAUtQXJT/D2lf1iQpzmX5V9q+58EGJEDQNj0PvrvH5rFkRGa+YLlUin0RO79+ji5RQZR3ZHV9
Ni8y6epKAncWIZ17jj4/8hFFDbkXZb/exlQxNOKUY6IG5JG+kmq7tqCD1TXvbsCp8atDyqPx9aYC
R4O6S4M/3l1A2ZR+a6wEkddv91PsuNhKNkr/3UMiNix1SgP/63LK81n5vxoEbmEDSB9Dq7Da1QBi
f1j+Lh8r6zsFxtDX5wS0c0xNgjUPOLfDo+CIPShnvuSoY3+sR2ADIPHtU9fYAMFupYd4suVXMdw0
udNManMvdAYAeHzBPnp/mm2IJnU3NQOxCDWjw4qiMDuFPvu+nDLZ7fJFIX719VyqTPaQAu66+Rqi
5nnqlLtIs5bOv2CFqHewMtigV9WnT/1FIPkG9M64Xn6CMWm7daWw6rz8ekmfhQfQGIDxntqaDSaC
BcTQl9MjZ6gxfuYMxJJkpyS0Rga+WDvZzkfhKSbxPu5+LudDOQcRooMEuebbPwtK+2ZlF8o8LAcy
mfhkLBA4vSY/qsjKLr9mk3i9tOahC3nIsYZxMx9vC+IlxOla7vxIoLZ4uwA8XZf4eqTXGMQG2G0L
5vC5CXUDqZPnGJHN8/lQs2bIsJLfQ3t2+cmKBhHtZpz9okZz+yA7Nq5rzOdDx5m2Fggji96Z/yPq
rQeh+86TJYJv6CAkdmqwPiXnVzO5UJ9AWO5NF59qVCI75ODLNWSMEJ/49rThCeP7QY7i3XvWSdzu
dsysNSS1DBO79dDAykbQISioXh0lgoSu/KS3ryiH28+Zc2SzhePsoCvxZbEvDS5sVBFgCWBuT0UO
iflTI56XAT4a5e9t0FO+wmJRefhogKXpR0OQrc4CBiKZBiw2+lyXo6bapUi1H41RQ1JziwVw0PD+
9eyW/pbBl/4WG0Al1qH0sNmvD4CSfzo2dTf3NGFV0oSw4DLq0tOFbalYDkf68Y9c+N3uo6HfDfN2
iBc2MOY6oFCop/XS53KKi43G/uiHypOOY9Eu+0oeS3IxDlUs3S1HG/oW+AnMb+SwmJeOKPfRyIvN
BOl1DCbC+Vq6GHkZ9LdDKMuyVgBYILT27UZZDmAZh2yLy/I7gRk42rqlAGnU7268pWLpgGzUfQqN
w4ObhvNlsIyzDLHYlp4ubDYWOQqExp4uRiC3i7NYmi5DuCM0xpUcd9R+sV90RxUf2dy2QbhcGltr
6n1J/sHY1N+QBOYOqJtv/9bYy+nVoWWeJu/XRye32Cj30QhkA6H6CRz3rZ6yvD4zlwEotyTksvRE
Fe2E6UGEVfDtRcXS31Kx2N6NUWCi0Nk6buTtpv0HPyA5z/0lmC/Ipr98pJAHjX0x7Lux30YEom5l
MTBYXAy9NP3tWVCFEzXfMNMzd8tJfDQ0dbf0tJzEgNjWdYupyXqp/e3Y9MqLG0TK2M0VOC0AI1rr
OK0OCChKeFQWoO9MQRXVG2e/i4f80NWgqS0bLtPVbIDQPbhrRMk2ngOszgowNwCoKBsgWOlEZcqF
sgqwDebx/AR+UnvakrUA9howV+36znrRlIpm3PzgEmKjAOZj+AhMXqc5i1l9fnpXLrNs3He9Oth+
VJ6YTig3xKmW6BhiMOiBCWljYrEfgENKwaQJ8KFTj9WJki5Oa2s7W82hvC+lanYSMQOngFZWIlMg
UEKvp8RF6mF/UFdBAiUY1//NSr7kYHgg0lsJK8tP77L9ZWfUg2DQf3zfGVmpG0qoF7IlGkFa2BJH
MRRsWrPULE/g7MpwchdZBbIGnKbj4XehKsAHDpPyV5b+DRHhkp8aCCnOObItRapttQvlFucLv4vi
3zdbevl7v6AOcZ18dJS/PaKLri8O66JIp0m2eSRqfOHz0REuoy8/1D9otgx30ezd6EvXy5lQ10uR
cvE04qf56OCWUX7f5Lc+F2dxUfynzZbDSukwl5O6OPGluDSh3HLoF4dwUfyo2bufZul/OYSLrn9b
pIqgxw7Kv/7jf//f//Nj+E/5R3Eu0lEW+X/kbXYGxLCp/+tfzGbOv/6jnCuOP//rX9icdRlj3Pag
seuYDsTyUP/jG3YNJPyt/1U0bhckUnpn3nfh7eRX7aoqPG8PJmLrro9Hy4WKFrakTIC1y9YzgeU3
QbvBfRADI7L4rm6BIweC8oG7abrxsXv9bUzTQ4fY0udpylowfoRi502e8yX1v0NFtPtmNK3aRkOl
TnU0mbcqCn8Ko/PX1Tjaa7cPA2jhlAra0GMhDl057ToLtPkrDfkXdTT8hDoh2PqxCPUS5Iax5mYu
77FxaOw80CVcRZmw1kxxKLSPtnXV83aLJazi1qVQTYqyBHaWUUUv5FPbVfgEtoKTE0KwVBrxYzVG
/Rkf7Ow5/ANb3MZzWuXheYrjZ65dHAv4ysbNjQ0YHBHgMqr7LvDVvRx671qbqER2wwYBY2d1CFOF
AyR1b2y7LdbcEb9MaUxPQvXswQNtFIec2xOZwtE7gcbHuJNQZXkCXtQBckMMp75Jpwdn7Ooj/TP0
27cOAgv6qTxRyS8B7h0jP4ReXNUdzSKcsA4EagoQ6EwnE0EX6ymT7aciEc4VuJH7FRUNy4luHB07
PhdTrX6cjZ8RNVABXq9+gH4QCgWFoZ4Bd/OPwLXj8zUb1TNIeM09liDSLdWaUcAAh/0esSvfq5qr
RGCFDKje8ckFVTfoPuT4hypP0DLuf9YKQcKezf2HPjazfc8F1u+tyLzN7EBBHh1IoKpvHyY+IPpV
jv5TkfUD2D46J1u7IgdPXmm611PQQ9t2ZOHOkYF7TbYl8VNedRDhroE1CIPjlEMJpcnjYxGNOBpI
QKbgZbDc9QRqur2pN6ycqvKw6WhAP7cY3SeItcqIJ08ydpwn383u+5gbt8JK3ae4BOijFv4OAgZn
YwKbAiWeZliYJh5soW5WQakCkWxYcAT8igNAku0mEHBehQXwGFGc4Tw9t0aw4dmpeXkTDCo7ezpJ
Qt5uIDcEccFBZmeqaPvIgyTOarFQDuTQ7mbkjr2hYlgNjof7dwNwI5RxEPZoQd+X/texcsNVJZwM
G8y4CEYf4nwlNHA1Tzpi5U3AWr8IJvNnMK5nd2A4/EVWq0j8fY5Ani0VZQyCCmXnHIoZaFMP4B6o
6/5pjDN2TnP1CVBJ6yUYYqxkeagkLzYAvVh5aX8KjMB8iawY81NLgIIIGpUMiq3UyLTM8CTaEGw4
0jBfRAzR1MTi6kiNitS5t0VR3ndJjOAIcwQtF7wQZ5DjQjMaXCUoZjLPt2YcT9usAINaniZyA+0j
vXlq5V61G8RYQnETHKJWjUeAneABMemcrASrIHT+Z5lycxsp7XJjd1WMC+XPNnPP5DS3fOdK3VPV
3AkdBGXnI3lnXbomY2p09abiUFks+9J+cJlpnWSOLeSxqSMo80BxBGhj3NqAJ9oP4eTYt8pOjtOI
UCwg6hNzY2V+BfpGXYuVSoSydDVUkYp6zzXXAfTGmtspBsQez3sQ6+UM12CCqL0N1cxGqm9VVOJi
Uc2+K3J4khHUn+1t0cb7vuKNFi9DZ+BZs1bMFogeQGA4uc0tyLlXmANPXfqTSsCHr8LBXiMUvnoa
Q2XvohKgcyqWuTlcM+H8olKiPY5tG5RP+NeqJzNNAU+SAOZTUeQJvrXwVoO+HWo5S+VJ+h1UoMgZ
MTHn0Qt3S1dNM1z7PGvuyKFMsUsN8jT3QOPkHUJm4xosfFQbKyhD12X9iUrUR4/fDiiC8SEHWdMT
GIdWBceDLDZsoLR4CwYy1XWIDH7NgkxHdjmg3LpmdgoRx7o1BbjQ8iyq1zKrzb099dD+hLLhvSva
+wBqu9ddAexpD62o+4JdUxU5sa5Pr8pfFv5QLOmW+oVDSZOZObBUr6Zev2JAIplfGZP/4uAUZq83
Ezm0b15vfZFd6b50w9CJIY5MjXTXVEmjkUk3oi7IZDnWGZw54gCcAyDbxEhr+MAcrcDw7GKZPp65
aGebL4v+WhSQldqQZ2X54RpsYO5cJBJb4IhRTdnOM79mne3sMlUDaqLZO3rP8UCQko6rTquAJnkO
TTAHAS6EnnPw/r2ydLHuy9fai7bkHLlVCyx4/dMPoUlP2jFDZYPPBDEpO2C+hmdpeu2GAbJ1oFpe
S8x64lRcUW1Zhi9DDyA0VbptuvEixh6xDs6ePFwqZIbwTX0u8I+QYg2Yd0zEggz9XJn0kzpG0oUC
EVSN79t82DsWqKzNUo3XlJPQnpxzPPWjVdixYcdisAKsuHbkJY9BvKGzhv4B3QLRoXMX5DS7Ln1a
eD4feZeBcgpNQDyKqHAaAmB0xGMNEahYijQEq2SSg50GOn2I649+ZHjwHHzePdhuuqnCaLxOJhs0
5JDlvY10bshFgghiPN7JxjIBuu45W4JND0+axZeaKg7i08IDLnupoBzop/IbCclRKqVZpnm/E8+/
Hlw87xToZR2z9baJAVg5FRFdcQfSgObBdVt+hswDYt40CW0svV0XcndHXmB//iInZZ0hTdavuyb5
FTsCFMcgdGIIiPlttoWkcAbZ6ikHgZM3IKgErp6cxpMTSKVxm/9DlhrQAPjQB7mwhK5S29i4CnRS
v+XyslcrBTnH3WC35nUD4r3ZZSkWg7seU/HZbpptaU1QsHV7994DK+gti4fsyWuzCmQn4bgHKVK6
95QJZJqEXqSFwLxrOZUQc2rNteva7lPIe+fMWucxlbx7kZBRP/JWVhvyyhAcs3EasLtSLTSmnlsW
pzflaEWnTkdrDjoxkrSGxEPLnlvTyfd4bST1iqqB7wcD0Mh9kNLy4AcrsuSWEg5WsFtrBIEgpBzM
7UWFo2t5o6CFICzM3XUzKHKP5oqy0naKfQde8rlI3g3CjcGIC8YGsEPhTtE9kPNcYYz+PqqnU5aC
etRu+DNUkzJgx7hQK7IBYg6q94mNV5b/DShKsOBrbr10QlAgFZku2k39WnRy832RanEhgAslA5dF
necF0FtRtAX10DggmqKvwSeX1TeUyzBj3kGTFI+GZkCYNNWMtfvq43qteaXSZD039mQFYr04X1+4
NQHYt+upPn44Bh1Ch2PYzmPQwLPnMIyvw0Og59opi2CvKjwPTERjEDeAJEKOiNL3FB2znVziAkwF
Y4ndtomQf8kAQAEev1tfJBBXJvgfgf4iXcGgBDebOnCErlTRvyIE07b3T0EstsyqAAqz8eVCapNh
6dr7Iak895Sq2tci9/Vh4hGIR8tCnN1hEucxmqAGFgR7wH9bY66I6n5T2kF1Sx7kK5MUEGDzOxho
i6N0m+A89VFwlqZIN7EmWcGExj9TRctDuQdXfr2eXbRzA6ELiHQhNFi3It9JeS1i+PRdWDC5msbC
elIFBBsx8JpKEL6wnqxKHoKo4WcyDZjD4zjwGWRYvrhtCv5QmTk0M9VgH+md4ElwkyjICNzQWyXs
mlsnjoMzVVb8EZ+75adadcmjj4BNsmYJNAikRKQi97z73MRW9YQN6XEaJQS/S/6SJ229CYZyPOLa
5i8T+hyr1gCxaCweIMVycqGG9rI0SoXjP+f2sUB81bpmVnibBwIol6lSawoZC7LxhOe+9VxVjrfv
jQcDFORr0jOuw07esLgAWjLXcsd9y8HhJnixnY1Urxj4YaHK/GcVec5GylJC3TkdgELUfASisV+R
8Z37RR89OVH97F+CoGVuv3S89E4HQ0XqJ+F+sb3wg+SGAGHCrJkDNtBX9ZzYbqGJiYjvifXxq6zO
rIdDijeklAMyZGsNhFa8Ids7uRwg6aHFQzI5rHWDI0iqdnNH1PBdn7wFTLxWtXMuIWK3CpzOASMi
KOD7qI62ueWF33u2qSsjvk8RygPVZXCUUeQHJaamMFuKS5wH2RZnSzcrTG8NMq1hjjQh0xzW8e93
RS0GLN6wLB+O1BWTeNw5VvzdYs2zFQTdyxTWfMNrlt6GoYnl+45XewmZq/s2QzRAIfsEsaSQYMob
xM1REQiK5JpylEBKLLlOx+y9jVwumn3U9iMb1FcTfCe1r6MtA2H/IHbNTEHZ2lM7D4iTm5iP8iaK
xN2QT/bBSVh1MmT5R1dVh95k7CbDLwm4Hooll/wmd2p1Pxky3Jc94vWwxmC3/mEBic9I78SD/Lpq
6mq3AMR7v8P714qAbopqQFgIDU4JPjcc1AgQzI3c/rrgzJ0RjBbCadje6UV/BElsuGrdEHqeiHtY
8wGSDAx6kZAR4IABQrwMIPa076/liB/bEAgoAwINcQK8Tb/Nt9F8X6lANUdTIuZT39nz/aqgXgGx
O3ECtWVz3VQDB8FWA7yP1+lPrxR4Fr27D1CXzs715EoJrvQS2zS+3C02cqSG77qkbAmAVThiTzQx
oI7bGFYCxsKDCDV8shvNBz+GarmyKwCddLEvKgu0juq7i7f2FZm60hYIuMgf4zowH8hkBmMMJVDH
31GRKvx47jXVXtQrKzoIG7DQh1r66F7HIM/OixKEfTWzd6xi7LvvQCclC3P3SRR9tk14md8GdZMd
XfNcGVlsm5uA4dgZvex5UGwSNuVXg37hzzbwaGOW4JURZuFa/9nT8wVXJ5SbnVJWV4jY6cHjAOHI
FW4vH89pzOEqhhVErcPrGmF10+DRtuq1Si8oqsd9iN27rRVigdTHn7EVcX+aRO48UoJp8dcpgJZm
2Bn+OW3cz86gcfYz5P4Nlh+miMheTT0rD4Hh3wYD4kiFrD8HI8vOnWl43qrHpHPltFyAlbRE2UmL
8oSVyM+xyONbBrgkfSACUz3dYf6xmr8qbehC3NkQm8Z9JaCBZJ1Bx+EB458LBtx8wiGEhRwlvS4u
NoNpRzIuPkv1R00WP0fU77umZqOVnvD1Yu2XPv9/ulsOgHIXXWVK3ZZgQF2B+13d5hW+kGemgjZJ
t5HF/QNxEGATetcGmF6Qm+0DcjXaE9DZRRNrteAcfqYbH0s2bMJMDeZX6Lj0iBRjE1iDIW9jH/EM
ykII03PjuDCzGTH+pVWY6NRUmrWt9waQXYK5FgTUmfNl4W+jRrPP7E+EbktX7+rnXoscRPYDE18M
E4H2tbOujal5AStRdwV583wuppHpbVuPqb1nt+2LNSLgD2u30w05987XuCuDT97QY9nbMj6TtQVM
9Ah+kXFDxQAiXhvQmvfHuA7bF18gIANSf2evzotPHLo6oTYLKF/dSBAOQGxQjOcqwFaEV0/ABlda
Y53nIbJCDXj8g3HSwlxyvKEa34UsO+WgXVdeLUVwalZzxeJnUTeLTwYgNIQpvV8dNGRP1ME8BjWh
hLoZsp57UL75ywBUXeujAzlt+FjpxPZbLKx6eD04mgbW1ISwDVboqURJqmlfp2aqdpXtho+IQeju
C7DDUiWZEIZhbwbtsfRhdxF+CPj7KQTJzdQxALpLixssBhc3+IjxEUIydtvZljsg1aZsarbuSSLq
iUr46MYDcE7JMCaYsgs/67Y5FNSbWJbxr1wVEpJjrfA2psQifh013dZvR3EbgyOTr+LEHk8lCEtm
H6qBtOnnwubpcfTx+OwjaG1MEkTwJnRgFMD68TBgjRPqAFCXsTr+NYBC0CGECAyCP7UjeXemj9X8
AaCaIUPM8L4F6ciNPfqHqPYgC0y2hFf11sA21pqaLI3nzgz/hLhtLJTrTgdZ850Hxpc1c8oAcfOJ
HI9JJ5ytzdaho+wTJhP2iXLBBDFNSry33FKx2Ay738amDYngD9zczohy8M6gq6V7V1/hVtwKVR8b
cFrT7BdkkkfDs9iR3tLQQoNI6F9tdhSz+tT6/RGALXZM9dt8tmm/YGhe2zLyu7AtU3tq91Y7D56H
+FCKbHXIbMO45w5kURvLeAbXYnqd9ojDpGKlrGEfT26/paJVVOmmi1xo09YNlpzw/tNy822kDiAI
NB76UsWPRg1qLv1+Aw16cNVyPAA7BUF7mw/nkb4+JSQ8ywDwO9B6p/CFJhxN1dwy7MGaIsMdgpbC
G+aXiFmFBsYmAbVNmIjsKdaJ6O5BHRk/UsGrnQ7SMaHE7Qd2X68M610EFcItFSuRW9dOHv1BpT9b
pyF/bT0JxMp1Jrg3ycER+WvrGDs557LuefW9UH21BhWCPPARIZ3LPSyEcwx6fB2SCQ8HeZARe/WY
b1N4CAM3zeJBfVBl2MoSq/uZFgNEpD4ljY7g/6g41oim54rtP3L7exviN6EnD0TH37sto5aaakAU
0HMeQ1ZBsvbPo/sHHUwdJmlCWVCx+eup/LatrbtXgVXs485/Xga7aH9RJL8QU+qrOjrmTutBg72D
glhaRmCk0aRLiU7soPXqVQlOxJVbRMGWjG3HxmlHWeWVr56DN7ono2t1qC/ebkp6on7Nk+fiXuJF
vuHAD6/fdTS3Wjy7yNqHI1NHRkcwH8fsNKcVgqD3bh58cU0lIRP1dsiUm32IWwp8UK8HTwf7vqe5
aQtiLoSyIcwiUE8gVumeTF6dYnCpnqmEybhcB32Mr1ddCdWCahewqt2CcuzOjC0QiUNq6qpVqXnV
JN40J1i8fc19ZONdEO8R6/tEldSUOll8Sw8o4xa87AWCauZkUtDyROTm58VEuSbhrx4UftAjlDRA
MDEkyN6aQouxgWxbnW0X56XWS7zxgOn43LFiidzJHFIVBce7Qw7gSbQSfuf0HYcWEXKGEfVYF3cw
BX6zUc6tgmETyBiBA39t4fAiQgCnEIelBQIz0KkFKEPHa6iX/DlE3LfyynSGeUAQ0naHbAq+d4jF
vbL1JL0bOObnSzmeVLkDl8gPMjVe5kPqDeHETTl5NyDe7Y4pyDEOU2mKW3+0xQaaMuMnBOFA4bUe
ph8jUGl504MmBW9WRGsacYZVUzWkN7kBJYvBrPGy00UL0ag3Nc94D+IgZMk4hJ9AyZ5fT9pCZkoY
dMPjKN0NgVMjGsuONzZ2HV7cIv5pG5PzR5x8ygcHHBF47t1xr5bneppCMESVQ7FnVeLr6GJza9ID
v3MMf1XXsdilVTadwaeKDxdxpoTrnJTWI4QYFbRSsV5YuQHWCwO7QTBoIBC+qG2dEBAoS76Fciwf
RSsQkzBM5tp3nOIx8NLy0Wug8lnW8p5KAiHA29wpGkjtodK1pHmfQ/iCStTIq5mnGwADoT1EFQT4
+p+g6BVt50mQBZ1VP2qq81CByE7vYFFp+kspGrx3dVkib8FHF195AoLN4MPACzuDMFrbFliboNU0
MkIACQtvVOWD5BT721EIagcsyQ00N6Dy0px8qNiwKTuESjY3CjO/Y9dh8wbKj3l7N3XW53wqGdB1
FS5tylKSQKIWQTE6tpyyS81SjagpdkIgAxq+c6f6kuUQtSh0jJHuXWUenPwytlbGVCPqqY+dtQBl
GtZG9fbB4LQgGKP9BGzHs37XrELbhNSO3ntgBu652mqDXYDtuRWYj5Jr7HSPmxwaLmu35KDmiF0P
jPN4hLlRN4FIqnPKvR8a0HvRRZaCWHXnRi2oAQcVrCH/NouotFqkEkKQ7q6NrGhDQimUVBDsw3Jk
7GNmDyWVOOOdFo2bW9VtKO+G3p4g0MR4xiBiKb6lTYodFp2MsXd0MOG9CxOzgNoR4CdQtFVrUTUK
/HusS7delOw77mNTSDD3zgmUe4dQ/PRK8fBO2hZoFd2Uqe2I32nD7KISK3I0o+wXPv6w6pDl1zyZ
vCtiZMVECUim1n+gEiW+/mwXZt2uygwzhqUCrLF/qMJudk3tWSd3nN4nF7aM+7YLBso/HUPhRXx9
0YZXYDgC7Aod1S1IYtd+Ix8nI/QOND0L9HIa5TpVanWXwDiMhhNhkzyKr1KdUPHft0V4vhymqTwu
7WuAKYrV0hXlljFoyMWbKv7epuoeuxXZQx+o8rHVSQhciXLr8R6Ig+KxtFWzxaYc31JlIoFZrl3M
Y3QlJZkXTOvKhsRo4WKxOxpUtS+TwbgdBCRJZPc84H0OcZchM4BWE8atBKs3MFfDgUxzbYt5/lY1
8bimpouzMyp+1RvuHpy8Pl/luuOogkoo93DTLKwtbRJ5NzNVC945W2hZNWvLAMNLApWHE3Bhx3cI
FcpSQuAXzwKJrNdXcnNR8YqCIaxLWDp851Thj0yTtqc6KH1Jqtr4PJmdPCwmyi2+vB2Tra+g5bjY
yKWkgPYOi69XaQy65LeOL/yowvC9z22i59y+l2HnypdrBmz1dewVr8moWacXGxUd9QDWrfaKzGRZ
/C9sVMz87FxDu+OwuIVvA3xk8xjkuDvht9Bdx/CDF1dQo9BNCtGDbpSyVBUOcbmBbm2zBmdzvIJo
OhaM34RFsfIx3DXxq6woHlCz3iiA8aAVbxAX1L7ZWpKY4el9ZAh5tXSR+io/5dbwQg5kJ+FSA2Qo
a6y2gLuHWuqOijqn4ciBXOMmWDeIVDtOen2EEhXzCgLCvABPnDYacX2tOiX272zSi3ZenXUn+pMU
/aO8GuKbNlt99IfOHlVVlatYIcwEgoBsbUFFCjvWrgXQfew3IBIGOWnPh7baQKrhgQM42Wq2XC7X
UTRBJqj0o1sxuuChgJzlPrRsZa7mFDxLeIvmCJInJ3LHFmY8t9HKuiPoKU9AYY7bTHIQLMmMXdVD
aVeAPUHjgsqWNn5UJBtWlBnmJX25EWYfr2ebbguye3RT23jRC1EWG5VMEFwyu3K8osQtwOzs+vGz
ZdrhoZ36fp11TXdIg1E8t1IAwKl6ASpSFJnwjwxESA9GwvJPWSlXbSq95xRBYndxEH8NjaK4zkWL
XQpvMDXyajqajZU+2O2o8OMBsVsCRngYI2nfCg9vVC7w9T1WnX32FASEpggMkpAy+wyRP+iM8tpJ
wFhflPt6SNO73lb9xinRzPHc5I4lCeQjS4ZfuwfZzop8RAMKjxVgI/YpxcIKOVJFpXtIExHdxevZ
c3SwdG2VxRFs4yUETsFz2SfHnvF+W6ve/SI5u8UiJXtELLe4NnywsJmArXxpFLbXbYg23Srf2hd+
3tzaXvCUag1dxxrSnY8lHTCio8iCaJ/1VfBUc5zPgPXEldtoSd0ptddxlPVXcVxWL5Hxi9yxelAd
QZobbanYGGBH6C3sCmHODJ6Ezkm2tVnUNwjkhvIMr4zv6R0fVfYj78GgaBsm5HB+X8+Gap/5sbAP
xQAtzsxL76Vtey9RD5SaPw3BJgCE+wU8HKBbaiJIq+ha7iJsAlTVnwpwLEJqApo9ZE9BUbbPzaza
UdGPMnyVihKMS0OcvUTdbEbQNDYCPOVip0B5LwAAg48rwS4vi59ogaPgRbMLgxiKqSAreAoz+PN+
+DEvjOjFkoR9K5rJAW4W9YGypxUoQKwTrbTkdW1BmjgAq6yuNVOO74Wy/kqVsynqV1h8rh4q3Rd2
8nBxGAgnp8oK2+a7yEgc/JioZdEw3Fj28EKVlEzYfc967INTSYIpYBVnrTw5mbH6e5S8Zdn/DSTv
WDYzTeZAKI07nvdXkHyWeqwf/Mo+Wx6wLa3WHMRHWnFTg/N9PwXdD59D4xQKICy/yet0AuNB525C
w7WwEZ9NawNPyk/4EMI63AR9ECp6nq2ODWf2XAS2NMMqJyTA+9CHMzfDY5mzYK7tweR0yCs73FCt
zwJ+AA8pVvo5FNoLuU8qNzoAIgWA0lsS1FBzlw2SCxsVy8C/D7s02RM3EjEs+SnzIIn1xqz0rjxn
g1jd9Mxz970wHyoDSMiqBV083vjWXQB58TvK+R5UXmIQ/xyoiAAD211BnnXD/Si+IRslxuCx64zV
u8VEOawZhoeqbEGOzSAXH7VNeyRpaejBfPETmWH/CjrUXmHxK78Pf1DdCEXmhwnxVGvfZP1hLgov
PGdgRaPS3IiDmpfZeJzP4tUTyDqKAPgUy4/2DFDhT40AUCevAvOaaRK4FnRIq8oyzetJM8YttZYu
Um0nFZz/2tbCd8D/cBkyJtjldSiE7XLTheggaB2Eaf71OvTA7ZSBAS+4Mywsh8vgqqxq+whqwvGm
1zzgSueWYpSVu1Yk4rTY6yKVV5YHYSBQC6xl3VafSp2DnEn1yTaKdp14ZvkJ30Gfy8zrHgtr9Pbc
HSWwtob12Uuqn3EkinMEAth1xrAnN+HZD1G2qL7u8LmCeLFObnjTQWWLavBRXl9TLusjwPUpC9D5
uE77LAGcCK31jvW1k901PDfTbBNLmZ7zsgMTJnS2Z4gNcAPiNhL5fcx9LA6qF9Xm7RNBbbycP44T
wBd1K+vDWA3ufTFmd0bl85dSRd3R6rt2E+Oz89kuTiScjflMAP0msF1TMU0H40pAYmaW1U5Tv78D
m9AtVWZYknz0k+912BtPZAG+ZjPkbvxAsttVEb5gowtqZ5bbPTgW38S1ir7LuP9cqNJ7jFlhAlDX
gdS+dtOvE3TYgEos91jEBpRRtJo2BAACCkAoB9U8ABvgYg0GxH9TzyasREGiVrEoK9bAG+QAV7U7
0Gnk6o8KK+KrIGGQmIeKKIMId9zKYwNs/aqN7Fs/CYEytVIQtYVNihd613uIy0whMxZJyGTUSoTA
ck9gHhFQkUQ0gJa+0l/UkxeP9QzEINCFC3WIvVUIPa1M/6hKDgWyyg8fDb8YTza0t1fz8enaEBwX
V+DQPIBnbkohPNj8AVLKclsnlvhSSANrGiYwR7JqT+GQWhtwAwnoMIyfLb8LH0Dlmt5mRYqPXO0f
5S5EnaVl30B6qb82kzRatzEuLb/K/LsgqjXpWV/6q1GyBMpXMFIyhEkBUGx+8gielgc/R08qbOYL
BT3V4OfQVOq60hR3QVBDTAz/PzZWAu50R54aYbgD61B4FWvlqqqHHjflgjB8SLGQsKPSlA6ju+6g
XrbKasvYlFU7YF1DmAzCVM2pKpX77CGk4TjGjdoEoFR8ljpAJhjMfD9FgfOMKJ1ibTeOvKJad2pf
OnAf32H1p4YogeNjp4fn+xr4/Z2s6/xz5DXxyrBFejdxf3wKLGPr8CD7bEe5dywCzGSpKEULHuq6
ca6o2BuH3lP1C7jpsi0Yfuw1QijOcTVh2g4E9dlNx/ysFIJeeh9K315ZHTgosTYmBx8jqcNLzRRJ
Of2SBkkMeLupmBPfYxP7fDaS46wyvxgBV9+r2skeO0jcIfhG+RuJa/Jzklrj/6PsvJYbR5at/USI
gDe3tCJFUrbd3CCme3rgvcfT/x+SPaJGu/f5z7mpqMyqAimKBKoyV64FVqQ8zlmUH9xMbYeL0kDk
GsnL9TARKgEVRNcXucrUvznllYp2ijaZbxEzSq20O6Rm86VOwfRNs2/dU8vytQ4a5XCt0Aqr9gjC
5ifU0fzaxsX0tOln2QZ7Ynv9OQ1m9TGzc/VRQTNHyELg//B5bkFMk5qcOFB5eZa0geJmj7HpKnvE
sX9lW6SXteb/YMZDbqySZiA4uCyTFbcLtARHIcFdchnibGv01mYH9Iu/0Bt68kxeepbwGYptqhFc
JdIlRMSTu+DBvqVkAH3HD1PFRoW3PLiIs5AoMR6pR/wLVbLoCJ7EfLy6xsnadBZvUUzDm010Ogz1
kGUUD4lPGpek0yO0VJXaKv7Vv1zN0troKBNCo9aIluWPZpYtPJpIfyd7EJiPFlKMx0YffzVhT626
+FQi5Hd5ke3EZUxjT3Z1Gb1NlnnwxHBU5As96AAWuY6jVDgmcVSLwxOHjBUofWzVyhx3rms9KDpV
dVI4sFidFgWPUlXwZknZwJslNQWL1VL0yM0kgTVqeU7Jw0oeW8aqWU7ut0eY9GTSzTcZbQsEB41x
bupZW29b3/oyVy2BdVCc08Uup+nShBX31qEpt+K7DkO2nq9UVJ3Ah4d7y9SjvwhR53yHyvplMJXg
zgIwz481Q6RjXhD9YRb/NWfaxh0Ce4+AGVVRiEX34ENq+xR2mn0y3PAVmQu0XOW4LANEbQPiC32z
D/zMOvseTW273HNDeHrswLsXlwyK/9rUrbNTa2sJgTFXmg/r06z6O3d9bS+DBugzwHTEjtAh8LdI
QEHdPjkvfF9h7E9M9UFpi+ZCANN6sYneoVFiu1sxA9/Rz9zzXgwNCImBag20HXxs0kRVXm/jBCGL
0s1/+WRAPkojbb8aehUcgtqfNmbYWihAIxxdmFAZe1rw3V8sT+mjp9Boh7MCNeHN1fut8+j/IStu
3mIRhQpD73zzx47zNVJtuIneLofClL5See310DbgWReEWV2ZxXPJHmsxro1B+DfQULvpFxCb+EI1
+9Sr03yqq+4yTl2/zydEX6BFhNU4A6p78b1mi2rwH82k7ilY6l+RKqXSKu/d9UTi4nWwbe8clQ18
SQzGTdC/juVWazOPLAmRFj+xDtwB5yPhp/lY5RE/oUJacVDAyM9vNGfc4pjGZD5e7etkceiRPgMC
V4NNouTO+wvIImlur5J6aX0gvoWKfAcGTxsr7zW0iZgDbhw2YqIN5h6TeDZWYvauDTudM76IFeVa
8gJBGLAVw3sVF6nOrZV/6xHsadJ++kPP1XrTtyZFldzTX72we+QzMR9LtXumkpJq0MJXqt3gzsUq
iye7vJCJIpTktgjVjuMWqSpPW9dlPh7nKoU0Ubrh7KQUjC5eZAf/6b6b5QfDeETSVe3uPnrt0R+O
tqxSYs/ZUp9nnSiEcPfgoMxtgLbm185gh0YtnnqOh8D/7M2P4o6oD0NLVs0pNqnjr6hms/HwUNMp
AJAb9VPd9f2l0afO2vQOrMQkU9h9p4Vr7LuCooTWSId962XVVlOQg6xSrzvemomv1X83PSftj87S
3FbcfEZZuen1grc5vx12deefmXIhmS4zxfw4LM7/0zu7vpUP70LtwrvYMWbKLUJrlbV5oa0tC0GJ
3EzSTWiOBA+NtamEJFng8702gClTcLL/8l1HF2ma27zf+WRZUlbDSmmox5VLybwP1/ufX8NWcr6X
suR2hQ+XCRtQ4m0YadvbwHXdh2vPAUSwq99d5+a7zpELibPyrM8liP/duwGeAQuu7+1jqpdP4/qK
4vw4fvuLb69jNMNZi5Vx/+Ey70y5/m8+6P/6aWjy95UwInDnD++NLB7OtybODbb2bdJtrKGkMPNt
1Ebi5N28xDA8qkIIslttF04rmXjt9gSTtgPkBdfVHxbKxDR1lG1Yodp2ewHpZSS/plXRqNHKI550
vY2Uclux/XZHEfaL3Bj61CSky/nwJeLOHfpd8cyT2nnlZPoHMW39LFZiRdk69yrnQJ2Y82oobYmg
TarvxIREPbozTGvbjiiTZfbYnmJUoO7yuHpAwLtFvBuXNPliiq8h1EXl/GLHadmT/a85zb9NHGCL
WPR6/lm4FHyThYVRAKLCeNrJiG6xAy4SzX0pAPsdoaOBrtfpknpHaN1dETf8Smp+vmsbNbxYgZap
6OPRReYm2nR10yFh4IeXLoX7Vgakpxakx0o7++vmh3v7x2iPAZckwmTYY0WUmtye+xZwkoHep6pw
0mJ4T/894JTUp+mpFd7dBoIMpfoIwfu8HZFKdDL/Unjh984Hqy+W+MtlUEV/fhvpAZrJ/ezy43b6
DXg58xEgHdvjhPuzpujk8AzjUfwZvO9LuShFBIvP9RLl4VrbpHgd3N0kc5UJvChQ7V8E/PHSuw1c
afSFUd8lQLt1zdllE+E0D1YcfqmdPj32S2qmGCkoTZQguGMvED6Kb0xK7ZwBMOqXvI24pGGPF24b
n/feLHMNLZnOajyujSEvQgSxSHLUocdpPS5DjpFut9O86S+ragkE2DUAzNSt9krfFoRs0GeN9cg4
3OSGUmr3ihrpx3cutjKXLAJMH1TJtDUjlKEcqBer7winqBvUlTLkxdGwkAaYanYfjdTnIr/11pVJ
k4q6RRPHUGDOxmfIGyjU5wum3bvD/L5RlySM+PLYYT9qascpiP80LZJUJGNVB34Liq1i19jeJD6y
cORQRmgXGjfCP0iHIS4wzN5TvTSuqm4BTUOzvlgZSmD0/G3g5r8mTJ2nHTgE1/AyUPECRJTEBUVV
JqiGfy5CFsIHnLz2jqGROp9jO/4eQ8v8kC1pG7JWq7FW7VcXaVh0PkM3PE8WNT4aQckNNblrReNH
+ktOnnrqwKyVe53ichNpXF1faruq0jz0eTDu4tjqjyPlhJQOWs9EKbqffVLfaY1V/5FoubeGsGJ4
UHt7OuRqrO9TpSqfQSshLpo1yg+rfklGwKWqhjqX7SbRhjR1sasJa+ymVAefMXbNQ9v2a8cd6nMR
JO2DuJrOqg+hP+Zn24Yv05guV80H+Vqb9ilAr+YiX2f5EktvTuBojyZCbHz1b78E3Nbwwytr/VHV
8uIFdHe/5Q6HYqE5Fy+qVxdP6FGsZLBdXNFAVd2Ejhl5bxZQ6+CfNXt6EEsa1ENR9UqH9CgLxgYB
BWVhpZ9UrYSi26SGsIvii/mS+n15mVyH6Af8MfE5Mn80FD5qbJgZyNS0vGgoFJ+0MNl4hQ3+JAHD
8bDAB0lKOgSdZ5QoFySOIHK5GRFd+M3ArfJMJvdICbapC3W7QXlhpE7Hys+dJ2lG1JkppM4fPGBO
T3pZQ1vb2RvCHSg9xQZitVOrhivV15t4XWuRtZsqYEm3C+gzZwvKOPJtwCMTOKEX30tDYVZy7YlJ
IOm9aS3mB9+HZVkcRIRU/vqwXFZ+8LlK/alH2fQuCnZxHUcvXWWEyFMUoGjm4dAXinGACCQw1pNi
8LttMu1IsSZgEiXtSShlNOKUXigjN6es+WBeryarTXI3K3diq3C7hCxJ6h5OBXG+t2/vgJSasb5d
+Npbht1edbmk3236wp+nHWXZuwKQ8mGIxvQUQid9ahQwdwfpipP4r6HM+n07Qv36XM0keauyUuqt
A4ruOCZ6Sc4kGKP7SNO/6yQXkLjseVauBkHI1JbdPlKPTy6anO3swcJv90+qM2sPyEBrD/3STK6V
baIM4hgxbwOZg/ggCWTzjtS1/iDLIpsCWd8JP2lWEpBQbIP7rgjCYhUtXbFlxIgK9Iqlm6YT49LN
pftuVTUSOKznxHtSYtV6gQQaZJ8SPatL9RF5QGrm3eIvNjW7lEoWiARQKwr5qXxyBm8kuqhcxBot
tX5hm75K3CYZ1ui7rstIm59lMNSVZ4Tl3IuisjBTYNuutXC+l8FGb521DcHInZipy00DaQ4UAqtM
2Rlm03Cyg0Datoy2W9UQVG2CKkqvTvBw80mL6o4KT1Wff00qCiAHNcT+q+siexmaZZYsEDubfO9u
6tITfxY8xJXirLyi/RF5ebNXpqahPHbKw3PVjNwWlt5YOK8dZTp3YqWIBYL2N+utbZZAFFAz848d
Mn1Hjl/vmw8+MWXybZ74dJi6N0CHPzta8mQtnC0BH81FXXhfxNSpbN46CcrtqtC3iFMaiAnZaWaa
sZUl4mv71OIGqGQvBlxYB9XLKOJMnL2nc4Beq05lbzx+SKsRpcD7NocAaacHRXR/HS/9AAaFEsVX
pGSVozTpW48vyf/g68yKzdOSpv/NND+jmr6f8/jvpgm6LXk4StNiArN2n/9t5lN/iEYfGosoy9VD
0wx/TUusW2bE/aBvARTEj44RnwMzC16QrbUfMng+VkZQT18D3VWoYg7cfWGa09dlmmLYyjNfRPsh
dQFXiF8lIwSPWTrBH289Rw1isIsousKGy12pFeE3FO76nTildg5J8Qo9EnebaU0OAT+IVD90n2TD
2Sptf/Ci+bPtZSgWii+GxSkZB+VeLD9ofoRDWR4iM3TIlZWHEJLIU7vABu0FNmjmvXoPmOJE9TLA
wshl4xqStgGC9s8U6eVTBHVkWVicGwrwhJDkDw8hMtDcB/KwPJTA9sHEU8cqTU9WAvHnUj84ldmF
64xaRySjmVOn0fgQGhknUsvRdkZoNPdsahy3Lq1zZcTqNvWygfoIqz/xn+QBafn3zSLi6Q2Ih65E
z7PU6oHtqt0MJ8OsQB9rerfylnPuIDhnkQayQEKQPMjRxJgM7XXsLOOcOMMI2UTsrLu6N87i08kC
X3vii7lpUopZHG7+ukp1PmcTDhU9PatpgAx7Zr2EiE0QSsXlIj3ebqRbNJS/91qwGxwAACu3bdJz
FAb5IYijU1Rp1v11+zxrlrtoZ33NrTqvYQbNku2swig7xWZ+SuewOEkvXno3kzgfZUl2ffzdNBsl
GIBGaKOO4b1wMERLOkp6MCDw25NuXugQEwipg+4lx9vExK4+k3Rs990b18iNdUR8wjBCEElFHYng
183H/VHZag4CvU1dQbq2IB2kaWt06GLXAy315pOezCsrf6PGYX+oPbXwoaeGwwIWHI4T4TznOyOt
hjtY16z+uUynnhS7apzKpQnnNuGU0DibTK2MUxf4QGCWnoze5omv518XjZ0PGoKlvcqpefVh3lSi
4gG36tUfegVVYmrxBLSRrCdZMIAkXXMXDsthxs61H30RoFGi1BQbgZpcJws8qMzqdB0FJS+mKs5j
ZvhndugoSuTgByiGgXPEcUfOO17agZD/x5ZerjbJPmmT72IR3QR/kxTzeHrXlaEUEry51sN7sczZ
9PONdGW29No6AAk/ASkXkzDvuEnbzty5iWW+cIx9HYxIPwvY2LZKb+uV7Ck8v3e/d6jcQhVgfNMD
v922bphTtBfC9hagqp37gXOfqVl3SnJORC2ihJ/gmUpW5Tj4PxcZYMXufjrLYWtOyvZ1ap1kV6iG
fd8Oc7LSLe889Yl7n4wNBDap3br3Yt+alKptMg+hshVf/jblw+Qo8pP9FLMflwy7O0yHqCpUjpiu
8hoGVDJHSGKRu8WsgJasE9UyDzKXJ264DYc82l9HiZ/tOa45GzELE16wxIN0JtLDPQiv9DBk87mf
Z+/BMIFSrNAmJnha9tomUDPdWYXR8MO1I+O+0NiFjAOodcV8MSyD+mmFU1ynzOpBfFWdRwcDXfC1
jMp8iL14j+naT+fxrKDK8tApGj+rqH1O8w7VLNc3duZsJZsc8MB6QGebX1kPEW6ekwVdek0Pdybf
MWwYnhb63KUrk2R8zKnNXsVGuCNt3pybwHXPbj7vAyHtEjMe1f2Nk1Jcjj/ur2nP2qHYYFlwNQPI
AHa5o97NehIfrZkjH+cb80ulDtVGDzLtgIi18SW1rXOhVlRLXtNYbecom2a2wvDLnKOA7fRdficp
l842tIUDpwKKT35mSiMo66SbR8GPXAmmO8nKKPlor3y79rdXgCcBx8/VWOVXVHAjalY3OGhtTeTX
vRFF4DfMr9WDLUz7tGr45wcBtAcRzEkjecdTu9zwtL4od55n5teBZhmVKY5UAchEsWUijBXoby+L
xSdXmGH0XvkpVKilrvsXhOCzfWrUI1gHTDb3cB6ztQuJEA2a/gs+2QM+G4sge6aQgfQpSNqiCaI9
3DrBRuF9PUuTaPMrH7l+EmuGuRAcALwqwMd+qpMG0iNMSXTkEzWy13rgEqiT6ic/qXVIKYSsOGMA
fHRtwlgCzLSicjMCIPwawKa982uIUymxinb54LUb4K3DGiwQFTdLjxLuXz2ld+OrT3oTVH3rqqJ4
iCJJoN7hwosKqm4xkTu0n8ZsXAv6r2nj/II05Wf04/dq6NWvS7z90kZQ2vTpAHYorcptQVL3Wtje
VfO+nof6NTcgmqn5VuzDmHiLOzsZ2jXosDsacq1zi+ZI2xYreHZKpIDwX5vERPtXQeNwcZXpuI4A
Z+6tJon0VRWqzvRE+vtsBWm1tUM/PyROYZ0hDle3imm2L6VRReAm7fAP9rBPqupyznZXxWhaf7NP
tq15Z82t/oma7ehZ4TinI771ydbS6HkZu1nuPzOHJm6OdpMevcTzd6OWd8Qnev1TFCXKjnteBxh0
qfZ5G23McuvmGjSJLuyeq1yJeJRkJkS3bQ6LY5c7pP1nH1rcgiob+f3aeX4a4NI6+ebCyIf43qlb
zLlEFWdi67ux4ix5MBXtrqldGNx010pXzjhsxijqwYTmxtkGRbMStAXqSrlZogbZtYvi2tBpn5Qg
KVCK6mvOH+X+CtvIB5+fUhWiWrYcSD0CX8dUU+znVlG9Ux17L64+28/iqtWgA2w3RnfiI7/8FM5+
sSsaswHWvNQEzrD3lhDelAiOizeOKZJoKxV9TbFlCD4TtN+lC/I1pAgW0aZFFzTIjX6PZnq4EtMq
DINMWZDrZ7F1MvqgwzJ1Uy4+GQiLFhCy66okDXv7jiNUeVe05Q8pgkmXbbcbEg6aFTe882Wj3igh
kTc4oVJhsohUAFBZ7kCMVqIBuotAVqNM+XXsgd2ZVuxcOhvZbrg4pz9MkyrmodX8BfdoX+ym/zUw
zhUcIuj61IWd74eF1rETbken+BR41DGJi6J742n+cR1ZhpPQ0u6bMPvaaMVZoQA8L2x0bxEku2TK
cDaV1noRVxf2n5MJxT7XcPZ23JmfcvXMU876PGtJ8hjb5atYuTo3yIejdz67nfV5VJVhD+ymI569
zHVTdW3Uw5bjeYjA9PI1c8I4PkKUHa6uX7vaSeItxyzPPibjOG8pOArAZ2VHW89NFJ0dNtKeam/H
mlh0Y1duuSFqbp5URaNgYTLyYGU7XrjT/HxrJ7p66fVavVBbql3EnFqj3Zhq22zElAGZch0t+q0R
6MHJXJaK69p4ir4fEn4qVdZ9G+zE2FVuYB+l6VVIwtrSulNtf1GsXAaMcSh+daeb97bmP8bjKAKr
eH3eQc2kXVEuTZi/KDXIqRtmJqkmaNTQy9w2C45GBuZ5RsuhmoeV5xd3M3pln+zayyjfCrxTZxjx
Q1jP2bpHVoBYcHendoEGR5+i7OARtUDNFv1r1wRfYs9M1lXthdthHKhfpfz2O8S9OyPX6q9TUqs7
Ax6agwE32YtSxH/addB/b900WSU8k58pRvV3iZbWZwj64V1FzfVbUmhPKGSafxOUomAtbP7yFDAc
oR5Hn0JrbLZeFo9nSwE716iluY9qw3rUgtZctyro26C2nkqTA3A9ePU+tKtNuchlh4sKtzSdwj8b
Eph5rS5KpeIzKBRZt67xMvBh6QfVzMIdkPVsyeT/0XbZoYQK5pCBDfjidMGXtMySx3bQss9xdQnh
y/7iR0l7UXQnJow7H91Bf0jc0DpL4yi1xfulaS2nvutU7au4ZJAo969pYhI6Uklx+PlOFnxY7018
b/Xu8215dXet40yG2tvDzPzTBiS/fN+z16nXoMMI/Ho3VGH+OocekQw+9ZXvGOTGM5v7rjUFDy6R
WAiNPaqeSNe7qWf8LLX0oFD+/UdRaP8fPnfXMf4Dqk7dMVzupqN7juuZ5jL+js/dSzWbCssifGCX
/Gflt9GlAPalEsImzj33FuDc1IwusRH/MwLXQnYH9OGHMbmFym4urdSFwDUh6PHcLFeQFdIbvAry
QK882L7F6TfSOO7OdRUenGyEKzjmeLA070alq/YRE29DMhMdv/AAFdP+5pfJ0tx8ydA7QCDYU3pG
+esnLj9cC2LI4wffu9+xp6n+uuTAszajL5OdapdhaaQnjaeb8bYwqD69+W7zVIXoaJRDa/G2Ki0H
7TLGQ3an1ewNZaAiMHRwZ/2sjrB8m+XUXBs1bSZvrZG0u5+l6bR8E+aUoYnP6aoLxDXWvYT1Q63h
FJDw/Za4Pcw0zlMTKhP1EzHHZ4n1ZwB1YS2O3J0skTl1Y/5NNUdVtqdWc6JPZaHVa3MMkLisIn7P
eudv2tzP9qbSRZ/yHthNNJgUlC5mXfnloXPnESQEJryN0QnpvIpTM2tVdNAeoHN7nMPJA0WzPABy
hWI1AFL5yW+BmwkA3qjm7J1pWm528mxqTQU8L6M388NaNAZPmq7r59rLlSeNcFGlhcpFno1FqQ6X
oi/2MmYsXMm2PqNbytF4JTO8LPir73P1kh6SbM6/QghPKUTYJJDTY6plpW06veyuo6oOXHNM/Rcn
zswH+E1/RsusaZiN3TSULrnJNP/aad6PpjW2YWQtcjCAtNTZCaHgC6JVHRZs58eRqMZgwkYmw6Wb
xU8GkiqywlaN8e7Koav57T1xpAdqfwk79qp978bjN8PsjI0yud1FAxl2IFEe3JlWYqLq2Wrrxi7d
bxnZo7mcm79rPd/VbhF8t1I3ADHmds8akjmEEy3lSFBCZSPvf5PsqTSSN72ZvaEjKF+QD1LJn97S
rYEkWWWe5g1s7ifnHr6WhabTdLp7x/LXvsXxGE7Pujn6RnWJyUxvx6GEFb/1oq9tn3yiwiJ6yqHp
IZHBabmIoq9J1CSAkD2LokVATVkCaIHwAamo3uxWk05OVl+qTKUXO61znqPDrBCNEXeTDi3Pgf5c
aYN137TwAe/SOEEjsOy/iW8aEk6BvnuaCEZDQ2YWD1345Oda/gibb/44jEG9rv3R22WGVZ2H1NPv
4Gl9ThYLJphZPUZZtE9qq2NLSyHLdRohOUg/WhiJlkyk6jTpyVMp6oH1xFpJqvK/+lxv3IcwKvFb
JyMdRC+RqYYvtUfWtjZ5dTFdU/HOpa5dYC9KC1g1WyIELgdGWSGjmTNfZK40nI1/zbitX2bI/F73
Pg8FiXolLpOVFJjV8JQqo5N9bpzi2eut7++Sr37fvdh9mR0/ZF/f/FeogeM2yA523r4GBX2UxlyA
utKTAqLf+W5TmtFpd0pkvcjcm/92Oaj+fl3uv/puy373ioiTxKuRgMLRbdtDqxflk7ZQ9ALc52uj
lE9yglvG7Fj9NVaM1XVMTnDLmLmMifW2TrH4rg76z9ibm4fR1/mvI21v35WhY2/VfnL5ZCCpnFTE
n6Mm9bet7bjUZzLQUY7XIeHHMMHaKNpQGmXs2jL48zoiM9NED6KNdE2nBSlQueOuaMPqINeQBoAE
sgcfu4nWwS3Ugxq8hWHruKg7CkW99i4LYuLgSxHaW5CWqrNgvAZth2T8CUl5vZcpXhJD2XUdzqem
u5tUn5qWxfluXLqhN/8smrre277+z/DtZf79ynASHp1gsNaFhYRGAa3nN7CmlKEl3muqUsiIyEyx
BoJVfdMHwAstmbmzX7Y9ehHkSien/FYYpr8L3BkNkMVclhccKXeB7Xtrk9JMe+sFjXpMSXkeEUgf
F2pUVT2KUxq38dIdQczP4r9OCWymuA7FK6vbRDudoeySWQii0M0HYrdamS/cekSrciPb5HZKOdJi
SZxKEMWh2urwLI1/3vw2pS0bBVT8+orMDZCE2UAJ/0KZSXUOFb08J0U5HJXQ2iX1nI/guBloE83q
No3Z/yyUoN1nMiJLrt2MffCuM8Dvv3O+65IjIgZHXqC0q18vI68lF5d5Obq3a8v2q434ZPT6qvJ+
PN7P9aXejTSl9tOBi9722aDmobKy7Ya6w350BrLVNNK7mZaqR9DP/HvYrqfh3uaB0tYRQIu3Ze+u
FcAL92vd9RK3WYFZcQBcXvt3lxWfUReGv27SnwDXjUMPcj9b9SEckeZC7ii9W5PryFPezCCgUP86
++aUdaMbxJsqNYOtMWTZZ1sLg/VIeQOJHcy0y3LKUdr8PIwzx5FC/WQURvcgVuTZd21Ru09zigpE
SfVy2Rn93VjD/tRRoPB4a1CAQwou9k4uXGDeKluk1CeHVBdVcF7BQbMOJwX2ln+aiVq7qzkcvTIc
z/q8oliwuVeXhuBABFsH6bNMa73HMTf51NUqQOInPnqwRgaroGS/ksX2T721/6hat/6qFP28bkEd
Po1e1gFBtBDTiDIT9FFY3AmN361xkyA6R99vDumpnAt2bdMNBO4CkxQE+x6qe9UsuCgm1dBmP4Tw
zpbDHnqseKU3OjslDdbZbRROBQqRb7Y3mMUOBEFOQJeHbhn7w11hJ+mh95t6bfFBfBoohVsXWTd9
Kpru1UqbvVBW3MgrhNAiTHJzx8fBZ/HGatEHiTVvkoJEUlO5h4GsNUjgZetRJf4JSpliG1gZYO8l
gjOZya50CQIW3JsP4td6hyg4DEdJWlIhRSM9aZrILe4psiMFFPQlhyTM64Aepr/s1Jn/6d7WLDR3
MI39e7oMR56pbq0aKli1HLqLy6N0Edfqrk0L5RX/SdvafRiQyRbILyVdeI2Iw2jXC1hG5RNXblZy
kWGafnoG70f2Ejko0l2Uh+jyzCGU9YZFPVkQDU8jKgTf88H0djmEwPfSoCkBpg/iRH8uwnvuhDG3
JV0P7gfLoitzrl3xig1c8QhQxd7r5O1BaKYwTgCsC+6lV+YTwBIlQMdLumOScOGwYt+EsrG4Pqy4
XubDFWSOYw+8idtlbi8gvRC24ab1xmO3PK3RkIi3TapQn76YNQWehPToUdrJY/zfvg+mVsBXYDZ/
y1RZac0KX1JIKDZN045734sQVlpqYAwvSOZrV2wn96BINkNtJ6Y03lJdI72wStWTZ32/rioMTo4N
aiejNlovfrmuwY689IuRhk2+Tlq2yypyHZvezNKtOXXmZdLb7JiAAKqcziLp5cPzcmURcEC2bT5w
o3XGSL1gFRL4XmjRPvCghWFqnfzur6LvqvukiXYwpmR3RtD+nRRVfwlCpb9ITxovnsvNPICv7lX1
18D41vMb70c7sOsnBERJhB1lew+BkucyCdN1bznjn4bf7dPc4ZBjVnz+SJGR7oIysOTbVQUBtbj0
rKX5v/uK5VtGQbqxm2Pr5bZe/LerS+9/4ZN3kcRqvjKdHjhoU4QnafiehafOVVHlWbaFHwZupvTg
m8yalXRbvVLv4IlffhO/LvVxitgfhhUFnAUAHW97HXC7catrqFylRd2fygiB+1W+dAd+5QjwcNPT
I2q9xSdzpDcRlj35ttqfpCc+wirRrochZHVd+18nXpfM4Z+AhLP97QLSszUg2q6faDu3y3hHrtud
xnDoT4QQyTx78LvLgKN6vFUZ1vuKrkxSO989FpW9+rBY5n1cB8AsI2XbjGt7eanrZd5Nmqfhk17E
yYG6Zf8i6Tu9cMvdALHAum84365kpJ+96ezw7BptY9gPWpchy9oHXzwv+OmOhPojPQq+kKxd2Z1d
fGrcCE7+sT6NC9Opr2gQqw/uva9PbHiS/n509H7B9/X3nd7+6n3wgcTqKb83gZBXfrazUtVbIYQ4
76n90x6lmcKw3udpE63LzFevvjGqqgsCWJtOpo2FBn1Ur33uoh7qxrelvZPam5ZDwLZTYJpRmtLb
NCH3r25peiqArz27KlAVE+fvhnuCq/8x+7b6d+tkiTLoHXeFcl7dJv8vri+T5QK3t/nbtwCv0Wu3
oF1TNxyegKcENf8QaZqhjwDzNGfHa3+5CjerD2auQZD/5rOCuNrNPRt9WSUDWq75a5ctyWpWa1is
fX/L8xYGuhzVpIuXw8wmzjZlYzcaCPkcxelPM2BCP1Gu07W+6u0dt3xu6m+NLKyXhb4alHtFs39A
MpZtBg8MTTz4xjlcmqqbFUoGlu5Y1ye2KM5BrFvDE928mzm1EVNRTlSXtMuprytUzn9LI6Y0YhYo
4CDAxB9qAexQa/ZbnmrthwU3pS0YKenxVTGuPbZL2qZRUQL/MCCT1aL6yTbFe2gy9PVqM5vvg7RX
H7ocNUAjmLIfWTHD+N4Vf9SkSLZ+VKML6X6eAxPugYlqDUoP1upQJo++mUyPRutND4ZaVd868srr
YdLzpy6Lgru4G1AxcNz4ARbIYpMDpg/nr37V1Ee9R4ew0oy9WJ6iQhSTmx0y0EtXnL+3HZnlLLNk
qsv+lzzpmy1LfZDl12Ex49bo1k6ffS+b1n1Sh3Q1WDUP5aEhxgQUTbtzHCpQqpD/bFRo7rGtG/c4
lHpgraUrjRdFhU9Gl/FrV7w+T3iYqBQjP5Rpe53+bqUfKdM2Rm5wpTka0JqKgpN7aZwl0CC9/8fZ
dzVHjvNc/yJVKYdbdU722J60e6Ma7+yKypkKv/49hHpMjR57a7/vhgUCIMiW22qJBM5RUc+EffcU
qAwFSz6TjrYhpAvpwhwZqfgWmwsKnp7XeErXTFDXELQmsfYQWQ81QzrczTOBT54BGkXAbwEOytzb
xOcjQ3Czba2z7M/2adwGpYL6Rb8N6+JYRbHxxTIAg5R0zDm2ATe+mHoR+EOD8hnc9nEm5Z5BhHeX
QhO0W0iYgnIhkp3cSTKByJX7yGny5uE5R7qOXQLLzhbHAhMd8pFoij5JIPDGeWApzgNn8WM7WWQD
DAeMpP4iMvUpHElNAmDNENA1H/sZjYM3yvUK1iFpxYsVLuyLhaxmTwLWA+og9F54x9IXo6uwfwrI
E+CriFQtJcGeAo6AVRXvORPqiLZkbUHXsLeAobDXxt7CCGsstIvOvsVhp5/DAHiCuyJLf4lc4D9S
H5VReB5ZiADT+OG1lbMjn0yM4eRDfQpHUgq/omElko9t96V2w68Nd6cfClMD4BcgoUHravZg4yhy
w912+tFa8WPsoCK6dvXYx5PWI4BBkLhHQCXEAaMRWklmYWvISgYQjAgIEzIHpj6i9CtrggP21j8V
TuxcqEGuxl2i7oRCKOBVR6jCaO96/iaR7sNuBQKNA9IKvsqQIO5tcdj1FuDDsVqJ3L6xYRroRX+t
p51MDJYrpcFBICLKOGK9qmVF55Xfak7qzqshR1orjkS+ykikl7NTd7EEcqQwZgN8LcMCuABg5ew9
UGWubW9H37KkPNcD469J17NNngf8EUCq03XUUYodGWP3ytLPtVqxH8xoz43S6DeNI7vGSpHx2VZf
sENvfNE8v7exdZIhM3oCucyCTGYhkgnFVZc0yR1AIsNRNi3x0cg+GwWRyFRspGoRKrBBVhDXoOhF
Eh5YZuIWe3V1cpdIJ7skrfxya4xQnPI2RAc7IpKk3+LIECZZImEh83s+pKMhtcvZPY4cIqdRkmnY
IguGIQEKNVWThgqqWepRdaV14T9My8ujVJHkIRniAOBEf9Qa85tSRD9QcxI8emUSfUkmHRWog/EN
0NXa3nGNLdPs+P6CbmUl6j2wuYBWpTYXL1fNiCdRwFWHG1u8ojW9hgIREslMEjUDoJALfxmF1PTW
rjp9Fu5njyDL7eMUoBhLxFsFIW/SzYGkjyZ+fosAbL+qqvGzh+JoVILhIw6JPWzLSSlPVqoY3ywn
PgIiwGB689hUNcoohdR1irWzUuBGeMj2sXyy2E6NG17sCUKDlz5WAI3oFt0uiI0IWa5GZF2cIYEY
dpZ5KfqyATQPichz3ZoNMI2ByWteyBN/trrB8QD65CMts9Sj1jR3AuSulnE9jyO/oEVskjKlUbZR
rA5bz0T5qlJp047AABo8e/rISGpvI4pIvoFNlCADFNtB9RGgEgG8i5O6wUV6a9QELvCd8KoZi1dX
2Uid0aQ4waK+46jdKUfRAvkF5sCurmiC4TXiBaqFJ5SCNlP0yGJTARVUHJX7UulQ7Kxy9YY/RVbh
Aa30NthPaLezkw2gTr/t1AD5w3BCSoZ6K5zIOwIHIrhxd983nH0xBNiart07AkwNnRJkKF90AbT2
q2PcLb+NmWK3elLscGdXpfmQOoHxUOGRd1PXOMMBSJf5IA1p6JQAuEKVvtCDmE7RfXIpxIhxZA4K
OBGAdCTZfCivgPPfUq9JgA8p4Nm8eqMP+t8m1yLkRAMkSjYji2sUsgqlrf6NV8fwPHeErxYN1d0o
lRQliBXk3JESBEDLgPMY+20qcs+1ENvWNXfwcQaUkI2duteLxvkcVxwVKpYOTDXAY85/GmaE1WHE
Gb+PFGNcf/GXyDLLGLZaYGlbJQZ0G1jbU2R/ir+PF4BvxJicYMe9GPxNpJzFviufY6RWHeeuVyJn
pJnsFP8kPLuEya8mHkOUeFHfi7K7JU3N7AIKUOB2mHE7W+W4plJtZ0NDcEKJWmByp9EpRSPXyvhT
7afuivThZqOIx1nKBqT0P0oElF3D8x4q1rSnReoguXgxi69NjVtiW+MdhUbIJrGDYK8DQwwA47l+
W/uUZgRkHTtl4LuBWc5JEQzwyV+RCA5Q0GZTdn3+KNOxO73eIGcuf+SChpn076jeBrbCi1yFF8Wy
p3zcayWAVG3Nxbm+KJYGvlp2KaYSl5tEashCPkjkvQYh3v5I5dqadTIHFLAGIUr0QL1+wR9SedES
09lbI0pfTUCWvoQ4YH8YQmtX8UnAx+3iIrfB0D3YbGea5SbEyJvS1+3jFLLu0Sx0SNo/CfKKHmYv
NT4mAFoEfdig40zV1erHfoP0U1B3Gmq2Y0qpXgIjVAHhaEyztNLJrvRrA83d4rhU80knDeSMKn/n
pI3I51f0+tPAgDjlvDhAbfpECmra3jI2HSo9gGhY17MBb38JSHndy8q36FD6ZHqRcuwAz+b5XLOC
bRKjKEKcJdChAl7knBtJ8oAizE28F/YOjkiEdQbbpnMILR6ckxgrnStUy5y8uLAbF8sOkhuOUaoN
nU5U+B8Cq7bTPDVIObmB2AEp8CDK+ZMMOBJFFVKYcQGZ6AFcDOQ69jP3cPqMt9NNMnmvTae4V0pQ
A/lkvAvtcpjz1Tpk9J1Zo48+WWlk1rxSZwCoLhDVDO634uHIFBA2JMmGnlVkl1yCPIlRCfb7EHqy
kbr/7vMfZpVhAU7vbAzV8lAawf/kagmyMXr3cAQUfYH6k/HY0asLiaSlJhevKYXRBvaO+vMoSzXt
LfcyVHwkg53tUnt6BrxsdXAND4+M9J1zxTd37itgVKx8B1gkFcqVhTy5yrSPjPRPcp11733LbYo3
RyE7fYnFdJ6YjkYvfUgxukG20Q3s7/S65Z5xLuAhJ6JLrLmPchzvjDMovEKTvRZ2AIU55wT0eRHU
5CHHbqexCi4oHQoujvGpT6zkMrxpkgAEytT8uw5ZUGnSJxfHa/7ugsDb5a6JZYiGpFDh3rm3WIA0
fkj/QSddSIqiHCQ/bvoZxd+vOF/HY0HnsUOX8unUmjF7AvEb/lxaG/+slG92o/avGV4IefzUAe7s
FhpBvkG6rbflSLO7kS4BVCnwKYWZmgHPHEwLkiO54AEM8Jiz1b72rVdfqQOiZtZudSVJQO5c1SfN
iq8mQKEqu/SRfVE8AEuqAHx/VjxQVzNthkNI/Qv14todN8x1Y8tEIXz7EkdhcgsyPZ4bJrpOoeRg
DjLGPRmUOsMypSP5sEjfs2zAxtfvY6lLvmmLw0ZvbDfkL910lHify9z9HqMEDCywVvazBQKmEtg/
22REtY6els9u3SZHFXe7Y6iU5VNSRHjjyCpyHZGwkSpI0orA5z36KEkabtToHut3DgAVN2FRDzc8
NgDXikQym8JsCXMkzIzMGWWeOV7e76pqwNm7iJaXqC/qeySnFw7rDeROgCakshRAjxQoDVBMULP4
Worfo8BUN8indh70RAHrR1OifjsfkbwyCEdmCUezTotjFigoIrAa9+5pgDLVaTm2OmggzZDjBHo7
91Fnehnz2D32bbYDf3z4SE0nzk6REBCCIibIzqQLxl9W5OUl2waZPlupI5cakAdgV1L/dFI9fFTc
ITR9MujpP6jRN24Yae/ZaBZ4pvfw7yeasM/SS8LVZVda33PBUcjFHJsUh6uhAZ6atn5ArQHoJlFc
NzeK1nR4dkWZCenIKv2cAudGKr4fgJvDCOyb3oeRH2AdvuGuExzlABnEcLF3ywKs+vcJKUbcX1Qg
DtxW0wGclF8zEwXnb7OBNjdCjnKl73CcVV0i3v41WLx8DpEa9KxlIbgEi8nakS5hSfncKOpTAsDf
K6ncvswevMg9kf/sEHvaHqWMCWhlfgWyPTAUKPGYnMlFy3nz5E43PDlEE675/fYu7vSLmzzdmed7
/OKmXmvZjzHEj6qnjqqy0VFgsmUFknyNwDTwLIx04FOkcwNIGugbLr7BQ2udqIc6TfDvdnlkXsY+
gAjEFXYEhsmjbVZIzm8LIAUDuZgd5AZ/FYv0r9RwLGRJhU+032/qGh9xH8CjfSe85/6bj0VpXOSJ
5CagLsm4s2eixjZFUzTQdxzkQYIM6VXf+dhF5V+lauQ/Na+94gCuP5paz1D54rBHkhwVaO1W6+Xb
lUF1kO2WhN53qUeZAwrBkVfF8WN7cercupBEjRoFJnYBJvVi3KTiQ89RuEs/6lIID1xZowZYin8f
Sr7kog9pgn02sSQVvLx+jDyMHZkXFhkfNHF4cZeLJ8+kE6jWqMdD8T/WJYMvZiDlatlk9qx62jPd
/CGHLWaWylVo6haWi7JYDhoJBf9Q4K347apQ+NUwileSd5VwYMZY4fm9YfITLj4DiRTBRoauZyPT
eOUnu4sVyc9AAbDeFD9CoDqhrgz64ToWF92yVJDNA5Vl/pPNV2o1gVzEKrYBDp1jGabzN2xxlclP
DpPx5NWj72Z4fc/zvXWTbr4GFE18LweUu87fy48vzmoRc+gOcCGhW9+/l7QEubBFLLJkqG4PO4Eq
lAbFzY6K8gZEr3jwjTzn+CWoAPPc2T1Obd/stmeml8FLtlqeJSiUE4YyMwfcOAQZXDckzo6Ui4Eh
oBhOjuJdFmNkxDmECgI8nDXFB1rFImzs2kiC16vvpKPGABptcsgS80XtABowd8lSAQ5oD44sbJN0
Y2I/dCb4MTKXnckqQ8su3s+wf2ewwC97J7QfWIxaGNC2XuaZ6EPKcdjQBR+MCZDsxccjcx3GyrVg
Gxq2+Jzz9cz0+n49yd4DcSQ5MI+nl8hOl5dSLoykDvhRflrh/eN/Qroq8ISCCtlLMapDVFvdU3VJ
A/Tb0idxri4hPmeNWqo0IS3ZqalH/e82mNg+nOmfB5SpuFaXX9LIdzOkUVNTgSbWq+Ic75i/VNOY
PHYmAI9RRHj3AorPZ3DxjBfyIr3elT+QP22dS+FFKqtETTjX8UeRwRhHYQlAZauTl3BgKoYcKY0u
M9QjDcFPyk1NxuDEuwZn2w6OXk+JPj4q2djfZl0h0NqpH8bjdAJFwlWqZj2HBcA+QXiejOi80JFI
TWoABdXCXghAVu7hSE+hvDrd1n2mnhZXFy/fl/niemVW7kBNUW9tHfh1xeh+Q1VTfOS8YIe4tL0/
HPZsxUH2o01xahZazXBq3YmjlKa8VlOT/8i7LNx2pc6vwFPkT2BqQ8GPMICyz1exQ/KMTZjyRS/O
epsknx1mxp9VB+W6Y4avgSp0E3AQ99WoDbvZGgC2KGL2z1yUZ0d4ZU8GVEiYEei3fQdPUvuEARec
lMrEJ3C4ZsCHScvbhFQhFAcKb9lg6/gVTzfNAftmSb1dxNKG0tlGIeCBHFN1kW6E7BKksZxsE98k
UzQotfPEWYFoSUvN3J9trW3kFy303L01BKjJTvML+ZCepA91Ha92WcHV6+CwFhu8KH0oXfsRW5G1
42vYDUERbAlag3b4pWyMOtlMWqDvAU4wpDswP+7wSpEh3UGMAY0GULyc4TkGGwO2Pf+cmhHIBWnR
nDQcon7LtGrneRX7CgLJjTKyFi/4YpsKtAUTiIJLvqsL0KgHuB2WJ7IEgMgrUYsFexeq8DeBXeoX
kQasJaPhyiaP0wlv2EJ0ABe1xY5+sq2Bw/lghravacC28DuBYARQB28zeSDdJGh+AunHvm770Or2
7CH1Smh6GzfGQzENNfvgGck7eKttdHWjgC/ju5X3P1St0/4uygw5rTqyg60J1ZZGlb6qOK7GzlyR
fdG0zN6mArUTx0q0zw0EnvgG6C0f6AaRe3BHDQVHk1lhoyRAsiEzbPMwxBM2muv0pAOU8/Q+sA8q
pu2dFbRISRPAP+XgtYfcNj5ji8o4FyJP21YNZGfLPknUmGRZ2xd9SwSR/hROdkmaSkDa+kCMyzcA
T1fBroOc8Vk5B1oNoi45yUCz+7qPw+/hCJ7eXeWqrBSn+gXSZNEkQXmXVjoNDyx7Vc1+kB7/ss2W
T1m/QSIHsDIFlAQ1E8ByN8AfZLuVwbUC4HZn5ssEJD2O9Acnit0DQDVVIIjl7n6wTP2ktaMDyMAp
8okdBWyy8fPgOjONCqlaNTuUgxV8ChNN+2xYDTITnWq6pCVTr/fMjVE14zNgD4FigWpX2hcEoPlL
ypPooTba/LPWJnwLNIMaFCIogM2xoXjC3TXcAD0g/1yDtP1piLp5uMNt7anoQFABlMIRZJ8o5u5F
HXgh6sCpG4HotCs5UKeFEayt2Irw9Cw86Yr7nXSWMJBETZVOto/ND75HGnkFUtML/hc5AEDBUjlE
8Yl6QGPD7W9oUNhWAN0/2KzFVuTjkTJVnZ3L7WgeOEMYSStFWw+eo4uBNOPC3IilZHrbXoKtzc3u
UnsOTjenkf051comAqTmX1Uz4g7FG+tReqBeMvJ1pStBFZ6XV47L3fpIdCmvWlbjuNWdzC11UW9e
XNU0SlukBQinWRZwHwfkkn1d2Dsc8fppqIZHMHEKJLexOCMREnnFmtsdQyB4gPxH50+9CRRcPwkR
0ShQ0zkGuIMAhnSjokjsSrpWGKhbOxO2uKlPltmnTL+EWgPUceE3u5Bh5Ufd0kX+NdBS3ouO2+pr
4uXFwQUWFPd1DwkCAcfPr4eiImXvGY1yxZ1UQaWeoKJsgCmf2gChe7Bqp9rFgED1o1Fp+IMBit69
akbRvZ/jJn3sWPwpJPOIg++zw/Wth1/g+uUbKywFkDsWMrvFHxA1Or++PfRNmPvzX30pl22dbM2B
J6DHwbD/daBvBtko7sKLLDS+RHXr/PWU37rVuOWcS1lv+/v8NOB/5186zzLNEbV4Vc3FvKu1zT60
VrkE4MdnO6AmjvhFbbwH22XegwEgxdYBMoPokJqazMHjdt6GfHYNR+Tt+cDIG44oA/vb6lD8CpIc
4x5Ed7AvaGYo3hVRWk2Bcxm7+JuCNXVLAVsxI0nADB3ObgySIDF+DkXjerN50gE3cKbeaKNGwyjw
pDmqaQ2aZnFLpiYJp+KSiUbLDO3Q8+Im9dJtMYxGSAtJqMO+x5MG8vuvQbs4y5GBgnoB20H+he+B
UOloqslTUE7tzRUNGP+QJ1z2rLklQGiBxkOlN/jT8LDs4oiao7xZ/RQMo3Kcu+B5VY/qGKqHUOBw
+w2wvHyj87Ld0LIUWUUif6EAXmyzn8UQ12bWmij5AtJpoW/iPERy2BA21mUhkv9EUVzVyHbIBu39
MHbhOocSoedZJjF0XgBFcTSFHYpS+/qu43JlIkYoUPXIE6XPxanJ2v1ixRSQJpiVep9/UbKp3tfM
qc7t702kx/VCV3RJgEwtgejym55Gkc4GQew8YOUCkKsmBcjhb3MslDRwNWbVlbMEbV/fg8lZZ+Vq
jOy+a35vVjmNXK0MI3X/4Xq9F0rqPrxW0kXOJnUpK1GV3epI8A1HcHeoxhfVGtpn0aNUsGHy5p5K
1b2/epQz9mbDy9v3tMXmXtRV2LFCY1V6Wz6Gim1tolYHZhV4V4C3jUb6UDdMBhDvlHj0Dr1oODn5
X0TZYZjmcCYpJraPIASlB/VDBomRkkRSkll2VyGoK3Uz/Qd5r8K+F6vDXfnONrIOIfskUfNe2P8w
C421xZVKG7xtfBiPDPLigGsHu6KoDt12guyXZ2F9sZ1qrxoA91TUsS597ISjJTOYnAc8TwnPEDwl
6V4tgdtYATSVdHpZ1pe8N7roNIhA88hRHSMPJG8YhF9/hOpDkK7yFAVy8wRkqsGOjiQjZVRPQFja
pA3DEVxQO462GfF3PTfOCEXi8QRsN2RMNcAsk23hQGIsLNFU8e4onZxC77ujlwCnv/RqpGmKqDhW
vMdYTLUIpwfAfdlIr3l+ip/TIkgsU4ZlrlfVB61q7siBIlKzmEZGJcu83pVyEZ5Eufx5+kU4si8W
JeecFzJfQNLOn0IDn4rjueOJ0Hh7HViVOKQEpm9rZxAlqK+Ve6+B1qGKQgG6b+U4ypmk2Y/6s0ij
50D/r66Nq7xODZLradqRFkPi+5El7PDsuv4IcvFkscYKJ7DicwxiDhq9HrK4AGSSU/z/uL/NtQi7
ED+cgeb6l0ssP5hclbh28u/z/l9Fjlv8fRauMhpJ+tRYh0RJUJyCugSjwnYgD3L+UjkBDn5AEod9
IZW/4ES9e0k46CamzPsEGCb+0owgMTe16gGs4ShRiUHyGBoqzp77aSkphbvUFRW2bVxN8+4o1Avs
aRI9wqauUXG8RYIlgA/KEIy0ZCJs6g7wZ5dGDQCiS8rZLk2kLILR2gMB7JnugWqa41YiUtXNHTG5
EIELiLmhHYsO/9BSSyYaRbp5KPUn8ic7NXSnJikzVdRKkj95kpLX7UFvcM/8uBSE6jyokbUfAUMh
f8vD4yjKW6XHOspqWJugSmgIo/B/Kk9Wcdz2hn2k/pLWxqjiUTJmVzxHGnZUAoYoxctor5loa5JJ
rVdWccXRZerz1k73mnAlnToNLx3QGE4JnuoePQtH+ZkJgEAk6ZpV31s+0jpwkD/OKnKqhVG5e85O
eqZ9s2LU4ua54jTgogRsv1ZN2kYrQCXxWiYgdWu07lqILTi1sIw9aPW+Uy8TKpJk854OSB+AM3Sd
cXambsFwzh5GIEBeG96CkmF2/lddFam+y6f0LFdB0mraf9e9fbL3lvPeSigcfdooAQxCUylnHF86
ezN2Ex/Q5U67dZUuu1ETu8DqybuOIeUDxzhG4aFsFynQaMkO3BuAMZgc250adiCX9tYCqlCr/uEg
DeDUjNjyAIHdtAlsM32tCwXk5KnzE8Rluc8CFIUYtgNEYBv8v4B6sB5BgIu3SU1JngqcNDyPZgvg
MZs9KGHfPwfZhN2VwfuLbNREgGrd2ECLOwDOhSFXSsAzaVPwiTEMiPQadaEGEiipS0GoSwbSkfNU
AUXPxbttqNT6X2NTjl8Vs62YrxkgJ8qCk4UTceBnAbkJaAgTsoNQ2Iu6QiGmeGS4trpyGocsOpHK
C8xfjo5llXdH4UNx5LDUHjtQM4kIvQxe/3KczeuQ8zLeVkXmWZeLQItVkultaetpFkvrMnaWS1tE
JJGa3s6a62z5dT2oR1FnD/oE1J8Xvvociq6nh9xDbZXSgdEb6LSAihpNdibC7ihX2MPYDFeGZ0Cw
wQZNsY2CxgJHKJxpBEnk7KIKeKsh89EH5XF7TJIIgfF4In/K5I+W/MX8UCfHIo/qVILQ+tSXOsMe
JRqSdKVBSlEFutmSNwyFnH3e+7OP4wL1vtGtL4lVxseFjkRyt0CeAkCKCCUsSI5geYkRpJtFcgyQ
fRCn4yQKC9ltPQv1m/aPJIzD62IoiTTCqUF3ERhb6nS0KBLnpbLWSy/9wDcAt/99corg1glSaUFq
Q0PWIajvTPV05Fr5NLtQmPn6kMhquzv0pv4KGvuuEQdf9yvXNuE/RQn4nOhTW3TGAaXx4bVOkQLD
mk7b4WiPNQC9gHJCesxdpL45avAkd9EUFlL8Kw1ZT7+pV91FkKnxYoAvAZ3kvXDv6RaxxALBQgDq
PTH3wvC2HtKhYjU6erH6Dek8gBIeAEdrGx1wwZAI+GLpyFwLjPiJVOQBCM9xS0bShUi8x6Fg/ESq
VQwjVbsr/l6omvitRLstooeI439ppX+vVNsLbRR/ryq0PWD63CvCZQgtcZ6b0EgOgTj6cilN+63x
RAIsE8ddCoo0QMDqDT75SQN1VzqX0mRXPtQ1HQAaoGQdxKQIKofJKGQg3w91nlhLKtZSOV7sT9ao
gigVVGMLbjGvS1FaQAh4EhtvtnNwP+yGrsc2+WClx94eB5T+d+2nto7bT6DsbD8VWbPV7Cm4kZ5U
OEkdQcEONElyI0PZqeEtNg3kU2Gk1A8azm2caPKO0jDoeD7xSj74FC4YAJHgG3G7VTzkqIR5Adh4
q3DOmqfYYGzVdXPzvkheKh7zzI2nDc7Z65FsCeoxIn5QwVFk53pwAnGXW2wl3UNL2OgCNH1y1H1W
pcGJjH1hDvGD0OGHLzjZBJy+GgY28rEDTi4eA3Fmfyw71OPmTq5cqenVQbkqUexx3/X0cKtnbgAS
eyjf9WFu1e8Ek4G/8pmDaTri5FaOOvqa/ZQTLGKRizeOwITLsbcgFrIKBah2RInL2rigEh9PHr+t
VXZJQmZdt6+6IJyxo1wVLxTdqOIHfwUoZb6DQTXrCKfKFuaVz8JMmFQr81pHcVY+i640o8BY304B
+BpXUFe0iJWOumPihJsShEQo6sti5GYoCe4FdIPAJtwdN4JwHKhbl8AOAlfDL0QJ6dMKgIm72ai2
QIBxjjLMIqxUyrARzUohVmbqzmFXZofuWnIBJCGh1wedV3Om23SjtCfu6c5R3q/n3xfZJz95T+fN
gMcHvK9I/eIXhJSLPoVRARO/wY+ci6qg6P4DtfBZiDKmWFjjYNuMVKhTwBO4tPIswjmmGicAicZr
ctgBOrKrXes4v1cXVXNxGtR0U3d+r2b5wzR09YOmIwN55pss4p4fVAErpdRtezVrdeMOv/ClSE8g
UaYFCsmkzNmMGVU73NJ8ckR9vbad8Ouyld4aYNIvEX7VVDdGdXUZgpGoD42DbWRd9leQDOUJ7+4z
N1NdvZoacrsTqyqzPYgHGhQaAOgosfvB26SFjkKNDGxCjQCzyAAKegWu3gLFkIAH5/40KGCQDzNw
BmThTmlU40aN9yZRF7f+XRxa6WWlnwd07CHL+/E4hSjkNDXtWDtujkKyKb+WbxLpUIat4MlDKHGe
He/7ALuy5NONQbS1DE3btDp4jYx6s+BSl0zrJKVBam2A5Btvcc77Gum9vgcrwbStBrFHLRKDqYnq
CjxlusgRTjvLq2YTiFjwxIGflU09ZvGZPBvsHW4CNo04C05BD13w4ALysLskdfgds3Y6CF3wQwaE
X4s36c4RNQkAg8sfOlGiQJLJTJS+Cyt1LeEy+/Ex22RA3wbie5PvRvCQbIKyAmU7yNtHFDchbZ36
OGv/I6jr8khXWOqnwsUbXhqZZbIz7fal6tULthbZKxJyC+yRjtoDWKSdG49V/O9oLns1XefAjTIG
MUOrnyyXu0BSUX42up0cQHToXkmlJ9ldClTLvVLXdkbgxA+j6ZMLOXOLD9wHtRBq1ZyYb4cIsPum
hr0KarjoDlaHwtfMGCvs75b6blYKSxi6II1tuH53L2vggThFeyoGUdXHjPF75eJPUWdmeEHCxfAd
lPacIScs9TzvkgNMdEPqWMtWXorJtU+K0hdIkwbPglkP4TYAcMFtsuz+VgHbGDtVIVjJBTQeXlb7
BwCTKszBZkg+WO1Rd6e/8YYb3sA8GN5ISkbQymV92GyNMcXWsrCSjqSsxwnhjOAcu07t46w77v3M
QcZFPuC0DfD8c49UlW7DOijYXCsc84dDtdERTlu3VQumYCqdntwgfQi7H8YYRo98tIGhZ+JFu5h6
AAqSMtdxPsqyDhX/GnskFUnUjEkIxE0P/1m7xrS1B54F2EgpCp7tcisC0ryC3BJ/MG3A74G0zcWT
8M5gjruReU+R16IEU0Nxlpoz+9wCSJFIW9wmUkFbBSYQ8Lchn2kQzEzEpkRNVKXijlqYwAcEHxM1
5EJkTrJLUgda34MeOF9kEHJLMyU5lXr8p5uDn60rk+SScTu7qRMrQQfN8q+D3v/UUlSR4ynsJxMp
VdQoESTDAhVjiZJCMKD8Moyiel/Rnfw24JkEZL78XGndyRDIJSC2t/DQl90l0rWjHZ8ClwMOE0Zq
MgX5dIDH+OW8Grvqkh9yaZG22aoobK5ZvqebgpKXyl6Jp9aXdwtzLJA3Ii1zX9qrtFf2gNDFE4ed
l8Z2FYhuLCCq8s4gvD2knAMWVjSZlRrXKrWMa9jXz6ifByHi73rykLqeZcHFzh7bAEmcPunfi1ab
SXhQ7OLv6SmxMUUa44BiDzRn3A4qe/S1ET9AoPnDvaNgLojZWBHssXkY+Yn+1QLCxdG2tSnddMCg
RcmIg6qhZ8tCXkkyBTb2vtp9JVJRq6IfbrMkuoYAykHBt3UWHpbokZH0JJEO6a0Ap4HHSOA7ZEjS
acvUUum/xLrRAJbHrK/UuChcBaI5Gh1AeuCSwC1KWskg/UjSvOoLm2oV8NUIIkeRb1W72FmSQWUo
6Z3E4EbEZgf2qkgpJ1l1nWFYrmjlJ51pOhmfPsN7zvlUN/OnlmPl+klHzcpPOpMUZrs5jQklTgxg
IzdU8bdgFNa/4v+1PJIK8ATIn6BMCuFBXdO2q40FmrGtJ/IsyI8a2UUCtrJLdVF4/BaAJOmsoFzr
BKrdi5yHJJpM+mrDYxtp43W1Bukl1ottZbDWiQXKJcgQOaib5/XWWvSXC6q5GFSqeILCPV2LCyTa
pXY8HVM1fiLdwkCOZO3VFCl64rcgEeNCHYe727YFZfvbuNlMQ2rGw3kCcglV9pTkx2JAnXyfA3lH
HKBXbCruYlzZkb4h7fviwnchrgesTUFajXtXrz8Hmof3lQqpv1sOLCJ/7tcZCrCAYVTvIxVfZb8G
BccGB17pLs/K6uwG4xdgTvzFoqE44alPfeRDcW+QsL+tmVLdohBF7v5opsWtMGr8Pv/mlidgwOGp
8VOOVDLuHrkHFAwNeUvgOp9YU3j7ZuxRN8r5CweT2hHL6SpUbil7l6GkwSI+GgXIizODBUlA7S3v
JDVuYXYajqPT+IhNwiOxXMw6or4ABlwMqj8xnEaScpZCXpsbEpUx6bUjmfKpbMyN9ELKZoI/teH4
c1Dyt2lOEp2gbrUjifOiFuK7AfVpBEGQk4Nr0I73rHAjb7cOulj/YmmzlsbbE6q1+6f52pBGrngx
YhGd7NJz/piLTyBNlY4VpW34SkNYjXuk4Zl4FmTjVcFD8CzporvSRSl2d5CkUmykYSrr5TAKQDqn
MtQTkhQP/8GXRnVBdBVrO9LUciUy5EKH78TG7A1wvn00v3RWI2xgRbb6JFcSOGEBfuN3PnIYgYSp
7zsAln9wKeSMIWpSkNw+xrvVGt8bC9IcZ5+11t80q7y8TEm6a9la06NdGICy0bz6B7LL/wH/U/Lc
9LZxAc5KtzUTXv9ImAOCXS35ZnisBrg8yDoAM+X+4ZVfOy9p9nmsdttEHfqraSd4qBOSbAbF8p2K
4WTrTV/nzt2jfZNIx9JK2/AxjudwZJXOFEDqgI+XntMm25Ge3GQ4qZOjwPsTAUIrHvcyphxBOiDf
Ic+FOSCxqIPxJ42VzYdz9Gl0UFvHOK3C0VC3BEGYT2LlghraduwWHJofXK7FHGnYXUL3B7ku1GIk
dclQxjmixxFOAc0i1eaLQZYPp7AjFhwCHPxKN5I+nCMI3VvW8ekoLz6SjAYfj9/G1rXc8kxNo0Vl
6pNoNENxF8MhBwdX3KW4/b+5mkBJnzbUn5SSI238v5tkqDk0DSWl58SIurbLvkP29G0pXB+V4kjj
ueMy1J+IVZA96MWqSVyYepHqljdRw7FPgA+0+Jhmnn8GXQowdt9ikMQyNz4C2ki9mLEmsnDT3Hto
am6Dg7DW9tSlpgSf5UOOdIZjrOXx7AdMAyDI9sGwAbSP+3+UfdmSpLqS7a8cO89XdhkFtN3uB4h5
yIycq/IFq9pVm3kQgxi+/i6crCJ2nDy7u19kkrvLISIIEC73tZBvjrlJaTt38wynGz0sn1ELM80l
B6QAwau2bxP5nOYC+x0kI5NM0/ASoMbHJghwLiTjIxhtBatxA1pOsDWRD5Z1ck8m5EAjbZPUr6MJ
NtwqrF9CK4hPio8X1hVo5KKPLkqagq0RtV/DIq9rd24bxSnVvVlNyaUWQH9gPSCL5FTVZttvyBGi
Udh5CRqG8n3sywVgQ8UNpf1edLGxcSYALfwhQJE09ZZmkflNXCBkwON4UyKf2l1syJVN6s/8kFrB
G4c5RS3JIpzur6sbD3RaJPPt+oysC3HPg0p91R030fPiteGm8+Br5aHVOuVVzbk89z64CUbLUV6H
KtaxjdnbIJDAsOcBwKKSHlg6QIFQhRkCoscSqD1HMnap4+lGI2riXi3uFd49gGCpAuQgrNJJRPIW
ZPAAVmDV7mZCJdOJgBmHWRRJDlKpONWRX2xM3FuTK2rIFYpO6/Xo6BywD1CQjHrcYc7GMoePU1wU
cQOWndB3/ryZUFtcP9itfrecJ1mYUgRnK41XiwuSUxOlbpgDn4HmLOJPvhBS6iAdpS8kYDG+PPpo
N1+GDww0T9N0WzSrQkklIjxYz2uNsQZMUV+uszCLPKtHMkVjgCoU5eYoeddGcacoOYZl7ReXnglw
VisgCaRh0pblJQd6+IGz6huYLGP8+JMskta3vGj9/Syz+wH1+chFcDXyRTaq1O+AIz8cZ5t8APFy
qJahN9vQAdI02DQ+fmdzGLZt1INpaapJKzK92jAVtUrDFJIhGWkdWaz7MUaV5mR2Y9v8lpFish1G
U57JB01f/JajAoTJ3z4XO5qqKl21EWnVeWSxnMTkE7Cyqzww0q9xWZauGubJl9wWDlDJIv7ShBUW
TbEcn/w4/Amm84MVVcWpF86jsHVzm2dd2LhGGkeIeUwaauZxy1UTPBEgSL0S3hrNDmJspBcgaJy9
LzbAhfiLS9JIwOl7Fc9Vj4Y1cC8FmE9bgFEBoNzUOrkhdGkCkq5KX25Fxb4sIt/OVBTojArC7AP2
8jRUfpIJTSAFmXCQXBcr6pIJs+0vZALylLUxRvauB+MG9iPzxjpEyOk6qKiGqJCGRBKL4Zbo3XbJ
bhZO0xChtEAVGeuG93n3ar5pz97nowaAUNvGZnanTwhT9QQc1RWVPvGg/bWLctEODJ6fGBUEw1mU
OTJ+byZZBEdFU2XUa6pHXbKihvyRbHZiOv666M1vvoySR2pkB/q3tu9PNBpRGH/PQBZIo4D32r0h
2cGW1ithdTV4TgNhqMe+UW/ajyZ3XnEbZgelxLPWVyp/dGPcJj1lDIr1wsDQ4k1pdCPf6VDHPn6Z
DW1rkypVMEcNtS6xtuOAJwoFDIcJ8zMZaxBrOwy3/tHviw1pNHAPs2CU9yBKq72oCpsXJm0TtU8I
zQWDKd0qlcO7Uuuay1gW3WuNqt0vClQgAQ+vtkEdWRrJXq+b0EtoO4JASgjHhJox8hvUySZZ7aWt
DFaLpsQCKAIRLTY2Otq9oO6MdKISBMrUkFCR8fBhCkDEAHiicKcUKM3fXE39OBSILdIKCKpXMwlD
5epIY821VdyUHB8Xh5dqp36c2dWR4spYI6hf7QdLUT7UV0cLaR8m1i25Fp0t3OUYs49lTMegrwXA
6UfRTsElmnx1hiremTaiMn5cneX8AUkw2xdG8JxGSbldfA9NLa9hY8iavj1UM4L03I+eSeQMCsCv
7adkrBLlkEj0mNkBX9uMFIA059UaS8/Qm8dImBuQa3Qu8Aw8Z1Pj61qWboMQAPlFDHKE2S5VzQqo
WuJPIEaXPdiBrJU2aBmWNEoBnmo0WiKKO0DUl0dzjLZGmKBGmGRkQoq2DrcC+XdmGpinCtmxygr4
ICnQsavvVQiWo9RS8X+g7tykQE/Qga2E/ai1oRjW0VYDsQE/rfLUoEbULZE8+ofelV7fxvWfrcMe
K0vtv9Rxigq2qtLupdMb4F7qnF1a4C9Q2Um+yhMFa1OUzW8lMvku2ChASl8/tnvf6qwLNVznoGKw
TEBE/JYV4B7dFRmAp0iWZpo8gOYP2UlBkp0QkgHhpDnuOALLWF5Oskw4qIZEdBVlk1NDQhqC9wfB
3ZRHHsmu5tB4MbyaZ8s/VCwSwJbxyxXLO/PD/800E9hnJ+w6TGexOKPe1aT5/GKgJm4Yd34sjqWC
yAPAaifM5uYxSqxy1zd24s0R8MACqGDLUN9NQXCDa8YDMA1pcDNBN5I/9W7Itza4UI8xuBeP1Pts
uMgsR26TWvi7/4HtZyajjoK31Cn2i0uwCvyPDr240ySYWVETl3qL7H/vLxuqN20EgdLi5LNv4d+e
nmYApi8bLsuRF0efycj5jTcjAl5n1YF/+O/n/r2/An8JMPeU2fozu89kupCgBFuOOQEQI5MLJGXT
xbDIb76Qz1yRLAN5zRYMffOXscz/X7nLpk1yTSAV6t8e59/7M6TlKmrYen7N74PWrw6A2Q3uW7v7
aExkRKHSTMTrRTaWWYD3J+REKmH2J8kFCGdAvjDNLTtPQaH+HcnJlMRFbqbItwcb/Tw9sCNMiEDK
zhV/9BjPMKY5JgMxUg3crGXy7D4x1a2JlepRs8LUx9O4zL1aERFea6fJZN6lYYM0PmyrXp2X1YP+
Qzr/cqq+qn6RE2YXTaUJdK59k4FYDRvpq6vTYgMf96NhvnA69eXjcaDrjshgONPc+VSbuhndwgHM
2Gga77WspjA8q/QV0iG4kvvIrJVIQJCBuh2L5oevjKCNdnJQTbd9xI8fveq55Ea5pVFoZ4Y3Z7so
QeC7I+BUH6Sd7bGGMc5FglWux8xDoo7WhXTMTPN7FQDmcY67nycrwEGnVvMQ2IX6MFskub4HA1zh
fphkpdymeA3wBLnTGLaZtPw0Rk2zkhPTn9L01SV1LHZnNQFeO/J6FpHSiJ3Ms8PQ2TSTLcl4gaUj
cJeeFhH5KC35La+Q/7z4GJmmbGtDMV2yWCbIoVkB18E+k5wmdOHIVomBBDA6CtmOWdbegUTQIxFQ
PgFjq7X5RHM4FIga4sznQ8dWd8gH8VaRCclsp35DvLU70FwSsTAsty2o6t1FRgpkXnp0LBqRMs2A
LGnViKgsZ82yzjn32Fchs+Vj4vFtunFT4LP+/vpsG5QMlia+ke3iY2RYFUjFPyw+HLzWbGIHaILL
adEEww/d3MjY3eIjEvjmEKsr1ySbFWbSnJEQuKHR4sPCDn/aBWAxM7B/VNcDG6fcFXFQBxvBRiqj
xb9IAybQCPQbqxGpe6u/GhvTVIWsrhySl9kh2c6HIYMrj1dSNWE4zpUHmva5LanIlA7zLx+BTom1
Bm42t+dxdbZ/YzUflo5wdV63H+RKdXUKV6d85eZvPs383dHZXLmhgwNNyveG3Nf3nElQY8TJ+zgx
RQ+J8tGUgPt1jcTxd4tCH4f8wFIV6GOw7adGBQvrFoj4AHB0gnVv1fI5qkw0NRAi2RhfojqQz4BC
ZC5S3oIDKS0QNwCVtzaTcxUp1qFnjebZLG/vQsmUkxJFyPpSRvubyi/aUAH+Qxk0ZK+P0tMQxQM6
RyHT4mCWMr3TuXkKrSSZR70aAN+FFIWZ/EzA2rATg5nekUiE6UfP0BCGKh28DZJi1k52ZILgvI0l
dgPAt0z95Y9sMqYAicAA4dHidfFQqTo2cEytBdnRryMtdlpfGDtNN94C5Gq4IObpTzJCyQ6XAAaK
2mj4ggQ4VIKOgbOl4aBbp66IwyeRoQrIfgy04HXowGBNTazb3X2NCiMagczHYK5owQ0KuuTzYtaB
/daNMj3a57nuzFNLgXzfzPlS8lE7aHHbv3btBE7U8fTOmIYRx5nWdfZo97Z4NS/guexfGyWyHniT
H2iUh751zkAsCXYmKB1nogPLv1oiC892ZyPjivOoc6XAPg5M9wt/LZ/Yb4mmFii/O8RaUBexUOBO
ykxP+uNiRr0b2Y27BAGhtQp0Gl92/sZHsdlGTNzo1AAI6KNnALUfwP78yYhUPCxvTBRbZh9CmqK2
PS7YElGMiaOMGvt3bxlaPTAVcg4AZZKxKdTEpqAT9W7mLsZjEQcrJPQ99VWQrsIxG7/ZNtt0TOKx
IjW2zdQQKNp9OXxRM+BWper4TQUO/Cqxw+FYvvK70jHjR9BEYyPJBm8FwhxAVUmEDiqAMIwO83jQ
gaBq7wyfjzvs89dH5FVVx76zqrl3IyOFnLQJCtVAhfrXKQJkSFtdGZ5u5OT0RhbGA2hfrw73V1ek
CFXbP2TOCuUuX7NRBJt8oq4GZ+yYudRNW33I3K7O1APxVFPjYBmVuct4UXc0k/iv5y4Z0fjWXarV
b0Egko2PPVEwc4M3m3oJ9jD4mroZL1WQYE/6xagHedaBHRcB9YAvDfT7xQuQA5GUTKqxRl1TxOJt
KPl4qLV+PJgTYbwEtbHmWUy0yOmdpIuKLJ1FIyb1PL61L2uQG61vXIcckaEitf5kvgB3mAUOw7Ou
lVutjON6bfXiKxii20NfieHSZqy/1EZmriMEQ1bjJCPF71lkQQ3JHUz3w7492Ai9w3mj/pHX0lij
JNFYSfAjvbRtzYH/jmGt2NdDMQ3jKP3QSiOUD/owDO6o8VOFNd7BaZ0eua75gDs2iMXrUKkPICA6
K0io1AC/BkXjKPquBF1pP9X1JMCuy13qysb51W1GPtjrv5FqukD22eSAGkc6oeEhjWXY47dB4e1v
T0Ocqgpu2zBHWP+X/yuDq+5sQLazQ/JdhwbyNKl7ZQDg+rd6FPlmloFUgIHyxcL3mQsbZWY64OWn
Jq2kchxw51aj2LgA6MyY5aYxeC1DeJPkZKpOcJ0i4fmutQzmA7teT0Cy+MsdGSL2oRylzi4Agtn6
Yb2OsrjHil+4OTZcwbrcIoB/1c16zo+NFtSVS11qsB+VbGRjIRV2Ut/aXJlf+escGXma0zerTyeV
qH93hW21q8BsumNETYIXK3cck48x+HTGVddieY/oCzRkNKtpjFKlSfqpLnGGKTbNtuT+w3I6yHK4
5UCf2hiaxMaBJi//7RFHXwODklroO2bzbWcn2EXyyxKgnln/jEczgn3gRSxQEAtN1+sFauVmI5GU
G70ZZyOSZSAISV5TW+BH5dYusVV+RFUAvvXfvRsZcNGAq2FK3VsUNAO5uB9ztY6VFSp24WtxQzY9
H3/iIqs2f3+MG8+L+34AonUi+Z5E1Hx2mGU+HZ+GhW0ik71XVsvU2zNexosNzR3qttgkifHncsTF
YjnEIqOeMBJc7cv3tUy++VZuPoIvnHynFlnjeo0ogAEQyuJrYmn+W1Yk4cqy2voCRFi+jWKGfAtD
Tc4hNvfXADNiT6gXwZaCkYrvUsVmJs0fs3AbDQpEk3JIR+YZvRNstDzLU1eXRnn4l27BzezAQBBn
By9mhqqraSPbV9P0ErYV8ugwKvOYgXGsMmclj1WgtDhMXc22BRiyFEsrtjSsur71atTzHUqeeeHQ
OyuLt4XLsF5Yc9Zjt1AJB3G0/EKA9BA9HbmCKVhbQscV0yuR2SNugExBw5NKXm9EWVgXkoUAGQAf
aSw8fTIhGfBWUbgYcmSwQVRGTXdBkmzaZq1wCRiU8OTnMXVJ6EwllfVgXxRwh2xty4A1yUhrUr3k
PHtRzVYAbI92WtWd6rromLdMoh6hklJvUVydQKMZ3GW2Ma5IeGOznBn1NDBZJXbe7Akd3vH75tTl
qGrEM3gBp6chNW2GLGJTz/+smPijENrw7gdm5wmnCM85sjUfPpEHkeM/FKL4gwhubuwnOfkxO+fD
jzX1UkXmm7hAGRJVkKQqe8eaQD4VimLvmd8562KIlHdTfyZ9jDeKlRnHyhHEUumDcFrUL02lJ0rs
vNuWej0xAqDEXYHMo5vyGlWTrtqL4UC1N9RQ2Q2Z8RKFPLgJaeHKF221orxbfTSLLUi/f8ylFSSb
kIM/ajB+qynN9qo4A0n/G7yD5PvUaXpgouEFgpp4GqpRkAqXxuBc6o8KEHIVDjDaRbTM+ExGTsdO
475HXQHKWa8vqxyAbjgSyehINMzVENVPInlWWxQM+XWbHXQ/la9CiYB8Our5ucbV+Zrm4NULMu1C
ygbpB5nQh2cUXKfPVhJ7sVG1rygBFhcQVD/QlFjKdoVqoNZtbKVbj4WlvUSKE7gC9U8/RXEMAGj9
Qyli6WaG6Ty1TtpsmGLgxUgW/ESTwJesvZQG/5iEr+dmUjdN4hKJXmZRHNKqT/dKYvkXUyjTW0Zh
cfAqqcWxKZVqK6TMNkCAjb7kFch8urIXd06XBq9VNbi50kdfbN6VRyXMe4+GwJA4V136jM12FTR5
wp2y094bU8g11wP7wNMuf6izskOgFxbBaN3LqvNfRl7p23xkeJ9PQvFSW8ET13X1e1sFlRuD7HkV
FUruESYsIcEKRW12td8GLsnwnok7Wq+i7MmpUTtS652zCv00A1VYHm3IxpHAGQQxtuEhfKHclSoy
IUFLfMDZqHdp3ikI0vJUvWu4PgCHdqzWV8J+0nCBvGhNrk0OqAOUvZWPeitR3MOyH4odZqkHtA5z
xcBlup7H2JO7pIEenskYxcjtruHSc1hS3CmtQHWELnR8rYj0apGBVIwKqSa6rZRvQ6gduOD1Y9MV
+lMW+Ou6z8u3TpftCVxjpqunfugpgwGgEGxcnuKpoR41COVY+0FN8ZrFgL+gACYcQZr6URNp+tAG
X2lAjaPkDpB1EpRy9VXzSLJlEskCoNd4GQcAma4HWOcMBWdg9tVAH14OxxqAdVfNjWyekU//y8WQ
bH57KTNkgSuhwgCa64MUcWqoR400Gxuo8U3nZWahnjNVUc5V648g4gM9YVLytYY4x3pETtRzbujd
HkAnlUdD1lYKQsLae1sz81nXzf7R8hOvnkYk8nFZdr0cH4aWGy5WdAme0xOTTyfqdFsyPZ45fWaC
HuLqIVYexKo+1KGKkNdhHkv9vsTTNwaMG+oIARk7mJqFSGgW5keWi/yYT4x/NLyRlTaQp91uMvz3
ahGG+7Tsit1iQg7J9acyOvy/V0+Hs4P+fey7Zg+sdwAWZ1a3stNMvcMtP3+gJshB2T2m0RmxQzvw
RNw+Gw5+zXkCSgACVGnx5KCm8mNG26Sdq+ixtcsbB1OQIxZ7ohmVLTnUJ8PO1ExAEnX9ZjkScJLH
lSyDfj3PM/OiWztJoqwW350edhsZGtwTjBmuHyb9feyEioskyvy+NTP9Xqg2yvC1Ub4PeYvqBd9W
cc+qyotmI2CRVr7mgcYyB/ISkCIc5CqxQIlPVqBmiquawMR3ovoZwEjD85BaLyhirr+3ERaDMjOr
ByDzx0ett7DrwVRwk3Qrabf1d7Buoigwymzkk0lgHNhAVqSZdpFeWp0rL2bQA3gpiLutjuAWEhWd
AxnwKopwoZTVoa3U/TBVv5V62YBIPDrPSS6TCDFJvB+j3L5eRZFRr8gu0O3qzPJKHAdpxmte2sOb
BchI/DmSnxrQxA2jqL/miITg1PLyrhMOSiwK0W/ioB+fZYN0RbIVUkXRJ+62qQCrHoB+jUsfJs4u
zKt0x4LSehDg2wMLT5386Ow9osviHkBSI5iKQXqoDr1nD0gw8zpWyZMalBfcUIfIg4UNMCvEcj7G
ozNij1srPAXhmAen18FYlPnq2mSluppdpKgaX3V9D7LYSW1NDSqHuYtFwyuesu3KVFTzQk1d1e26
MFtUYv6WASQKcEQJ+7mIJDIZLwI7JCA7vwSN+JidgsDBxqPqSHIyVxJmeKksxWYeThOMNs69Psq+
+BXoDqi8vGMWsJP8Mw2o6nwqePHUXst3BO7WtTpoJkX2U7Hk4wc/qlmgJFVOLHWG2YGqzkoBC0hd
UELaB0l0dNQFw1iDu/3EVRc3KHYe8hi/Wybeu6lAhxqEnzQQJFp4XZ5k2Gf9UMjKRoygHQE289u4
yHzlnokGmPlxfATgKkp6wK2j3NuritvWSebZyu5G9Wj2iY6966l7NS6iARyPeQmw0lAxdqph/0W9
mKOswdwaGTfE99JQ8pUDVrX7IiufAX7cIw6dcmwkIzh+DBt+TMGa5qmtCa5WPnZ3wVA9ItCu7GlU
5353Rz1hDOIky2i1yBPfUdeDk2sby66wO48c1tcydCLAx4fNA3JMyk2rGuU5yYJ4P4aVuee8l6ch
rKxNbGjtJcK+7KpjWvCilxFiDZ393Slz+VgM/ouW1w06g31OSuygyiLiX3UJCBIr7J2zLPrqsTDy
17rq+NdGAbh8mtX4hcKhe2vgi+w1GcltaPX+hoZDoq3SBlF3pdT1QxVEclWBofg02PrPOsA/HRQc
eE5Td2lSrW8OwAH8paHxjZqGs82NmjRXfrug0j4OkaT2fSxfDYeZO8vn5b05NdTjZtq62HTBFvpv
WQdUs3swrgeeJq0BdDO/jGkGKopVDyVo4xonKu7JmBRajn1FlWOLhWbkHVjKG6N/5RKsv1mVNeFm
JgZ2xphzj3h+GbjgVmAsAczMZGXYZVadqIusp18cwnNXR5ocqDUmM9CboLyqRskqysBMsLJqD2bS
VbuqtevyroxTuTVN8U7KyMr4iXqDEmET2k+776Goyq2dm3dJCmpicHqBVnoMFKwAeg2Y6rl2srPW
bOcxcqdARpfUz8AswKK3F2+phtsp/AZAlkq+Ug1rP5Q7lCwgbXiqfF2KXklJDXfETrez+rCIqEe2
NEvCB/bvqsPN9GuXxZWPRW453V4DEIWbyTbd20hIHVIbybHdAEwbrGFPLVj29pqs38PAUVaN0Wpv
Y1u/IIvd/2mPCbKzzf57GYPex7edJ6Oz+Mr3WXt04hKcenjH8b3bLvaP5ayvtVJZ91ymLs3RYx/m
1AWAdrE3o6Jfd61E5aguFL5JrRyVs1mGt2+d63d+FIWXAWcDoNtieA9CAUWHtb9jghrIjDvjnhow
giIzNqhANoDMVmvWGNp4b4Lf6TjLDCduPdRwpEhriGM3Hsqs8OSEExJW4wSXCwqQdKIU7CaGQeot
DclMvx6w1/KJTZnU5RohakD5YOUO7A3UR1JDwz7T62PLGm+Rg6kl7N1lHGd6Cqp1pMyQLCqwOph9
1X2mrKraGtdSYNVQ6D+radlvqL5/rhVAsTJeF2/4dVAIWfj5GkviZgUeMGUzp4uHwODkZYUizCnf
nHLDxwYsl0yRX0i0yJ3ftkseOb7yK1vNegGjw3hKiZmybmPw5KbdJrcAargyzV7bd0pzzEt8bDdV
bO5WA169TWNMgodA65+iQHtS2ZSzSHXwM8oGzn8/Kahofq6fJwXzwf1bpcYTjUiLl/h6zWXle0XV
1HdxbwIUoa4eatAxPiQqOBkn0ajG9QPJf4uqeCg8qymHQ67r/inOwbgiyvZO0cvAXFV93eyw7P+D
ZO2koB41Q2/4q7BkJnaIJ2M+sn6Xlul2/ofyFoUxSYMk9anSPbORq6y2wzeir3Zi2WzA6YIrHkn2
If4mv8YyDqutUyHMgYpBxIBRkjNgj3SKDMspMlwJcHekue+bX9Qg4x52WfI9cIzw+l8q3ANgY74X
XanPQyDDXQ9JuxjTXCOvtrLmO6Wy9SeBKFM8dsN7hsXKiiX1eCwtrX4YZf8Q64zhjWtqAtTBuAhB
hK5mpPqZPhLew1O3VSu+J/7tUrZfBNLZtmom8gs14KPYNHkRnWVYirNOj//ciMw9i4sGdRJxnaIY
gwuUqEV5fuqzXF8HfeAGeJt4LXXkA6RhH3mBpsbYl3IuhPzhq+bEl4r/8DaLff+klVp6LmJv1AZr
HrTqODYrq6nTs63b46ZHPaerTGZke6UWOjbsLVRvbMh6TINstqGhtGytc/F+Qq7nUQHGgPMrEV9R
4yCw6lziJhervnB8txVIUx8EN7Eq0R/KyMm3eN0DiI+lN9iA7cIKOcIxKhXwsc2cAaxRIjkWq7h7
lCNE68Yf6lVipao1C02RPMrCAbJF0CmWCzxHVM2jmgDoNEW2jm1UeNEUSzjDPfCD29EKLtSMpXE0
28A+AhQnvDRTY/pJu1es5OciItMs0nEvzSUSmvs+xBooC3eCC4BVa0hLG3u8mIZpvrITvF4fSNY5
1RcjRYJFphTVuaqx/gU3/LHTRvbQVREDAYkWrRO6rxr1Seht+qgaQfRkhrY/KyNDCZ+oyeNT0/L0
kQY3BjTplwcyqDRs1COQ3X8ZAE+oy6mm3wFXDPYu2zvE0NUjywzw6+pBMuWqHOWAi0x01smu9ZfE
RyWLpRtjC95XbNNTkQc1ceU85pVst8AjKpDknYyIZTT46Mzrka+6ZrackqJTZFSUYLwuN8oU3pgF
o58UHl69ApQmqM3eBoXfegh59hXMxT8BjDJcQtlgT69JfoQsz78ajpGsC6xbALZ1HswkOCpTk0vk
weBh1/ylq4SOxzILgbjJpgnqINhUBciJXaC4o2xikmpVO13hN91FP88izwBCUre1ph5vtVc+yRDB
nV1r+8ccZEqAEcZTrAJVSMeBd7ROMwcAdKkerDK/9e/JhHpWVDxJbqgHYfum5ea13R9j/KdICeQ8
rPKjpO9WDQc0Pgmp8YsUSMy549Wx5D9UzT7FKjOpQ5KOcVTwWP23GZ3H4v5rxZj6oDSK+hA2AOTi
ddgcUMaF5DreZVPkoj6XkwnZ8eTcg3vvkvSV9tBGNrsrmIHMOswmPejfUe/Iypdcj4wIDGTS36UI
2bqRpQKAmVCYp8YSdXkypwbBxKS5Umeh15kKO5KFoVbgG1qmzWOwp5v7BPAuNZJp3nyj77fYR8LL
3DQMi1pzQ9PHe33aWW9F7YFep34z/Mg8j3bduq0mTngRiZBr3zpvFjJWEagwsxN2TZ03PfqmYd38
OhpGg9rUGtcC1teuM9rBKgzsfs1Uv/zS2tqhxq36DwDHRm4AEA9sMZQ7xaoQb5yaMtUKYEiHxR12
Yxoju5VmwL68+0FWZG8HyR8t8o42V9ffclnRVbQMqVdGrYbsbY8uVZKQ1XxpZ9nrONbBEfn3ewAr
F6d4xPsI0K3t+8Jh/kFUykVnyIpds87hKzCIjUji5dY90/q1rjiPpYl0S66L/B3hc6B1lHZ1bwx2
cEmw1HTL3s6wv1IXXmXk9bnBB3y0WPWV5CPWJSs1UHC5Vqx71rAqJnnF1XTtCM3aW8Jmr03bregA
oY/nlyHHYquzBzr9wLcfhhoFmKJGCYTgSbS++kPTZ/U5ZwAbG77ThOWPf/NtkO3V35HUy5TZK42v
vverLs1vJZZcZqAUq8V7XETpIUA6nVqX2jMfimgzVqpzbJWuPXHd0dZaOuZr1ujOrihKvD+VqoKr
sreeUbee32utfW+kqfWc2V3yPPTbBBCbblA7yaYrW7X7lravsRoA7VrR7Jcg1HMv6DrnpQcVlxcP
sTPLFu3SIzuasciWXjjNHbP+CyBb9k2iM2B61ew8F4FZKo5vJ4jRknApGaOebIGmGwyPvGDfrDI0
AJiKBDXKUqMGhKcI5aOI2KAAhzUFOOYuz7Hs7vLyQDJlCm3wMBGuZnfWZqm3xvZavKlMkXpL/Tb1
DLzdni3tTbPjYB2oJvZ1qTTbHOOVZuARoRq4zeAOqT4BkuoHgE+s705dfNOaOn5ORKXuOl+W21Ix
mtcQHF1kgL8pWHxDw3cjAHOBEXh6ZCzXhs6LnWn4gFG5eRbMhnTJ4b+Bh8VnV184htgOcFprBT5T
MPXNDE5E2kddGeLyb/vOAPsZeKFIRgxRM6NTm3s+dv0m5DQBYHIz9wqnrp8Y7rVPegKtrGW0F31l
PrVVrOwrW/rAsMOQZL/s/T5JN12dONuQrfFUb76meN/e6SxPNrlsk3fUam8GJ8hfM8R4DiLu9RXJ
sRp6LKu2eCpAeHwqBmzAdWWQvOMGAgBIECVcVCsM7/N6Ck5OipD3DMGbkp3LVqoPmql+N5jSYK+e
aSsjxKtfHoHoXGFKufnnP/7vf/2/P/r/CH4WlyIdgiL/B2hKL0WUN/V//hOIAf/8RznL9z/+85+m
piqaaTgq0JAs03awawP9H98eozyYzP9Pi1hG4I+RfqdTLmwRVthjsVr1OUch/sEHEDz2ETF0zABF
5QG7o5FRW+oza7ZRKtgTSVBQtAVHVnBJMy6fbA2JhUnXDqhXa+WTGbTOKS6tt1jhCN7aov3Kkbuz
n4/JenCXdnly8bmmXbI2UV+t/oTYkvpSNrJ9NIJ8F5a68gq8PedsGnbs0rBrhuhQAvnOY8AkeUVF
FiixOgS1fQvVlDZL1j6i13sN/FiALsCmyjotTbkau9BZqYwb9zyKS8/0lRRJaTpKCKNe2SM7c3yV
DkK7YTa+awL3Ia0En174/wm70iY3ca39i6hCIAnx1Xhf2+1eknyhskwEiH0Xv/59kHPj3L7zztTU
UOhIYKfNIp3zLHipH4tZnN3sZfOe7KMahS0stEzs0fEYB5L0tHbjBlZxyhVXd2jfmskuP2dy1CtX
pmw7jXH1mVTfU/jl3QaSLTHlGFDEAhDkcN+tkd0/mHZNx89Fz/u7Mmdegd7tNz5mGGmWrZuoBHe4
6pwrByhuSdshQ4qnTi+YFi/7QoRXOg3hFVKr9o6hlIZE4H9iTjn0K6CgrWUCTPC1TxrIjmSZCAhA
P7iq605fYS6dLP756vP4x4vPcT2QA6nNBKe4GcR/X3x5ZrEpS7Lw3AyEI7kJy8jA951oa/d2tR4T
l3yG2f2uxSLzpY/88og/pA5G6dmfSzz+MHeYYDOXD92VQrWiggunKdqBe4hFqynn3St7SEoE9jDo
I8AXycW1eHKBfQWcYjpU4VqLYb3M5iA45bgoVf/yGGf2SKLFOf1mxngdcyBDCkixlWv3yZp9ankm
z6YV9777hGIyKjo243hmtsDA+a3dr+O8soN2LJ9TP/Holk78SBUl8GxLlVxCNxWgYFXfTOyxSfLi
09RHeJjGhK8AQcBsKytTeyNKuLSadovsnrtU713UARgzJ7lE6sAGMSkbsilb5/xHzOTEfFaG//IY
gbzax1/S5R6qYTaEGqhLfPrhMRI7WLBjaajOvQs2uvS9eIVEHhgmYQzx6NGxjmavjBKGe32U0abB
CmJBSiZ6XOvzNhMNlJ5ti1Q7pC0O96H3LjF7RwIRGB376NWcCNkkXi8rN8WB5vQoqgVQZ4lwo8wn
E/A93EJv82oONYeYDS2s/ZDbNJACr5cS89496iYsB2EVu48NTftfTVl8F3bt7/527GMY9Av8+/GP
2MdDsCbvA4EEdCDlGB/iedPXQJkEriziA5LwJbBOuiijtQlEDdYuBYTLljmegRGEk4CrWWiiCmSm
zeB7vLdYDIVEnOJ+tolFkL12MwhSIvbHx4gs7tbctd4gXEH3ktUUGjstxKNN+2Mw7GAQ4t77vPmA
xwDWWzjKnMAE/6XbDPz/jzGnuH+RxylF5//6ih+702J4hz8JrCP0ItWu/DzIpFhWQzXtoRxJPnlI
ms7hMGHpPgwzTJXbNPqcOsiwycai57i14lsytOBH40UkRgu+o6M6S+SUQWB2Xh2V31uoNruPljO3
XCGS+0jW/tFnjjNnQTL/mzv3/R5pjouQqjhpJAVq9cO84oAfd/Y9AByBeZkl8QDvoHHqV+Zlxm3J
gdEoQFOf33y8K8WiQRrgYJraC184beygmYBV7A3Sdsj6c1E6EpbbgOyaTeUnTtDEc4LPwHi9kFzk
9Cm2hb0cXafeGD9hWPNATZp76dKYDTOb90cvDH/ZEadNET07Kbj3s/cwLa1qacMte8VDeFWWtT1+
H6gbZJmkP4Vbn/3aFZ9Zq/Ficm37osSbrCd2Rmm32bvWcO6cIYMHzxxjoJif5Zgi2Q3CxjZyvNRd
mKDb4hELEvv3+5Dfg0vPRwlkLF7weLF39wNMzEuabOOAO3E/c1j9Pv18bFi62zpLGyQUcfzjnD6w
zqumpgUuJXT88QUqzB1zQHxOj8HmnBST76WqGlAZwgIiEd3RVczd2DbcjIvZH90nIjuUtAWi4tE2
3abnQ4z4IxAVH7rlqICQ7CGePZ/1cdj9rI/2o9vEvPmTzd7fNU1s6A9TDSTfnJIkTdApMR16X08H
H/dItXi073t1ah/Mntk082hpw08vDL9/CD+aj6FmTwyAuS3MoY8xtC5VYPkA6ZoPv4/p508z7cdA
E2uQqFuKuiMLhSvxaDbxRJ3DZAd217eQfpvjFh1/dfrzXl7AkWOZRvmnvIUiFqXRihlHBuO1YHah
Pd/CNG6OfuyCagi6nNm9AR6X2EUND1IVI1nneTMyoLe0c85T8Im65oLnCBxGrHoMaJvTcxoK9wze
abQY6iTbmuajo4mGctdV4dsjBDbTr6NIaP2VDFW5UbVrH4GH/4WVMs2mrYaAliMcuRpBIBeRIoEx
b6j2Ur01wfuuifZj6GaLhE7pGroC7/emGQRXYLwqLUyU9+TGQYUcvoa+ctcJS/pLW6EyF+UxKldz
Yv/RNKwJ09RgxwT1nOd/9BrGhWk6PIMiX0/6DW/xQIsrsImk9L70NIWeJXyqLgPE03faDv0NrXxx
RSLSWvhu0X8HXxoeVkn3l5fEyYKDm7YVjoihsjWk0DuwPmEK3L2xJvMPTldjvd9a3Vs0WNGuSzFt
Nr1VRW3wP8d4bXp1EpOlL+pma3ojWSKHXloAGGRIEfjdZ3hm23sgQopVKLGkbiTmUN28mXyF2VQT
RvHOBIE5AfjY7JquxyATc1VWrLwihxK81fmwL5bqX6ZY4n9mWBRzZI7JMueeJ7jzYa48Ct77pIRw
E08g/uxARKGaxe4d3hdHs2c2fgVfZmvePGJmiAWGGAh/EBwwHVgVhkHH+3ipc2GdHsoeLLVTTBGw
thZOhSqtTJ8enWYspq/xidpXHQ/uQeE0kNaBGjpzgU/ucjte+wyeYr1FjrYzQAOsqeD/9jtmWigl
thffCW9V1L0ROWIC26cR2fYZ+dybymuasZ+T5Y+oijpl2i6lV6RBo4HNyXJUfwKPoGhq2l5FO5SB
+e/+pIeMOHIz6ygvpYtaJLyt2wFyVAUYQt6y6LrxQCXbFLDOE5u8eR4BMy0LNtxswI0PmFlDomTG
QGPCePNRvnhqLJxszlJFfUMQUu5iBGDnWyxaFBIL+rMP00MvSgcV/Pxffnfieh+n1njjMtcWLiYM
1PPohx+eTBC1E4DTnqrxS64g3Xtf25LazZYFeEmQf5vXthKCm61u471Z2oIQaQfKg+jnA+UN6vyy
mzCv/TsIeNrRfB9zcsnDr7zl+rOH9eMmqSZ/w4EI/DT4KHBOTY7cWpzACDgDg4ym4S0Nw5uJS+W2
QVW3Dop0KnmCVyNKVvMBfovv7NRpUGSTf8Sq3npz5VeLZuNrKNR4nWR3ImEv31lt0cOAKQYUgWL5
HoExuiz8mKpTn9EmkBky45+SsEOeE6AAaxQr3cghCirZnJH+uHVEtfsKn7n34Cp43zOx/7dpOmqR
Qb2iVauSsuBRugXXK7poH0+tuZBrqrlcQD4fXygwrTJneuNYUb5KE+dnOsT5pbZ88Yp69iKHUf27
xar2GPoOvIGItWe1Tk9Tino53jpT6yAHmZPXdwvZk2pBZa+XIp+QEHJo9oOrL5zJ8C/qpT+iusvf
csupkbOQjG4T8GaSLwOFVYTGGtA8mN0SOrEiSfKjeRJrJGGhkDZkR1RP7S8K/4gPZXUmznDEKOEF
AP3lBtC1pSFy+qQ/Kg81Y9MKa+KcQzva2CyCQojXsGSbqes/5wD4/ySgGKEU2XHYHHHiUeL8dw7A
7+qyhvtNeSoa/TqmZNhRJ8lfOu6Pm76eqmVUudlLVabNuZv866B0+lIEQBRaG5TCkk95ky11neZf
NdxxV2NckD1WPPwmp/EFODLE2YiLJ2b0hDtGPnmA+CwS4WRfx7JNUVUdq2vZddPRYXEGIvEMrXpv
oLIIXwv9noguSha++rWDSGoif46hcbr0smY1poP+5LSttQajnK0Nf7q08K5HHfqK7ONwjYl4MaOS
2v44Kudh9hjVz+dKf4+yQle8/PMfHom+Dw+WOfcnXNsFEpZzlLzmN84fqb+o0gnLUUaHiIeq8b7O
pxPIbfoE0zV9wvPjFdYw4xZPHsDoI3ip6wXrkUnncjqY4qvZNCBzjAtWRd9tgN8396bpsTMw2Ekl
gAvUrK6XeLgPxQaIF3/BUmav7nhlxXo86EmEIrzNblPuPgGBnZ8jhRYthgngk46txuQZbMhPtC74
uZ4n63zeM01ktWFVV9lHE79vhObnDOtqqMOLePnhABibROchv4+vfKietB4g1nGM2hnqs1ieRauu
28RlteFWC6QJKrBsLwUIzHOTEOT+8Zx9B3RjWMJCotuACdy/CFtOW78J3aBVvHuJhM7PqPy/mM7J
Uv5zFn/N5XXME/oNKss0QOFdnDOIRh7gKYh/I7XH9zwpofZqxT+innyB+ml9aiJFFsC2WPjre+n3
KK1Qdsq7z7aM9SzZHR9CvyueWguZpmhk2XcBoYwPI7QUdfDPlw/3//fq8TEZ8TEp8X1G+YeMT1aL
uuwAwz0BCpCfkxiLUbj2fullm69qmmGxAFTSBfp2GbIbOvv+jyP6vDj2o95BqgXM/7aCW3DfyLNp
znE4KVlX03pm3jS8FULI5y7t7geIikRnLjDnDuF+8uZwqvcNVpvgZIxBpmBOOIYN3RsD4y7r6x00
UjDpVEiTBdxSAMMz78lgZONRqRXm6MgHZSX/5BTbtinDv5KMRdBLsvXrNNh6VdbMOQKXLFuN+4NO
zQ2iW9EikUn2Xdri2SsJe4XdTwWxSmR4uT1EZ89rnFVlUXWIIgl8JjjsTj9l7k8XFZJ/yasS9+ND
1SECj1LXI56LyYPnfnioVinsVLvK644snThe+lV2IHj+FsBlYHeaV5b3jYrTbTjYu0eomEqMQxW3
X9+zsqKEYbv55lpyiKaY3UHX7gpPArkA9y49mNhj84gBVqIOVd6zIClpvpri3l5GwhfrkYzs5lc2
ZHk68ZcMfXaLWLYcJ6ZQonOxAAcCOTwwpBpjIJoj5K1Q4t+GousXRWxnW6ufPOiPhio60L54znQJ
OdIIJJ8n+EL3oIl5GbDAaJqNGVe32TMMB/InWnP/lONF3iJVFr3jgddufUHlopzLeRZL0lWNgnLg
FC5QNCbYzdW+FkVxQLHhVWM6TAyw2TUfaYWJ45AukllDA9Nne0VxGW2H+TE+tiAeaJTXUKjJL2aY
ift2Za9Kxy2hdo2j5mFI5pbnuGguPIuQie7KcWlciaaOQCeRuvmJOWP8Bh8drAWhyuDixoRysxqX
GtnR5R3YDEapo053RHYNXlRQUq/BVKZcJsBVXs0GSsIc6CdQlRtW/YoNKpxWYeN7SxHH1rVlqt47
Lsz0KOBDQVHUcp0oB1z+NrKTvdU03/yJjU8hVfpJJvZ3Vuhq0xKwpBYThC7B62v2OGV4eGwwDbD/
7WInDvnwKOKOi3sapSPbZw63nQ+PopDCOyyz++FEGCBJPsgaNvjjXJ4V7CRQlQI0PI27dtiouILc
S3nV9iDPZgRWaxlZplCz19FUbu9N01PDKgpJr5YFUT+PAT/kRIis935fH2twl19A2qlfqsZd+YBf
AgOCVtY0Hu6xId+bET6KX8jUAgJpeklqAZnBbEgBzcfjHu5uvDmaPnAXrmOZWcshHusbWEBszWMC
hErm1zdU+eRt4Iuo85sy0BK5k6RNso0ZK2gNhERunwGrwpH9mG1aSDYjnxOLUwyPNpSdV25Pmnvj
EfaVNeyhir8phE7HkyAwShwLRx3DqFDr2LGmHfK64gYLj0+y86Jvfg41FUtE/KlLQphm1WpaeqqK
v8EFatE1OWANv4/swmZaqw58AuMAMyZ5vq+IXlpeOrnvg9Pne9CtlhzrWNQQs6MawQ2J65OfN/XJ
7I1urvpl3kFL1B0FW9/bpgu8UWeRwEr2GnpuwU5dkUGspVTlUk3Wgmo83tOgtpEiQv7GfU3DaUMB
97uaVpeTDdT7/miZvrRL8DIu4t0QexA4k3riT71lwVEbJaxVBz20t9jv3wjp+I+i6YA/c9PPTsGx
EoGSxmlQhXuYIo+uBtSMn7Wc4gUez7gxVedfgJsCkg5mI085M5l+xAzYzrbrIsjA/lkX+FOLhcTC
FkpnoBeRDGhScHQW1W/jIldCR4GP4Nd8QGKbptlorBXB2/7PEAO5tspRwkAdKT8sGlBAZflJkSLK
gzTsM8hjNGJtHJlBQbGf2e5u3pyWsbsWTVot72MhCXQsi+a1ElkSmDlNrHMG1Sa4QZimBkP26uhk
bUODvg1IDOczFMD3lsf+CoEpPMehtrBWa52v0/wjkdo+qGT01lwVzRnYDbAeQfuDcZK6WkT6T94P
jzHcV3PU7GnPC+xs4udelRD4AgMMVnUpwQvAQDHS0A2Bclf1H/iLOzLDADAmd9FYgpzuY5Xoll49
9kvzK8iuSZc209WqdvCj3SGPU+Vuu9JGwXdGRdrzzyiyGd3Vpq93ZKSJPY6VKuP7omjPJRL1R+7k
FI4Z8x4yJkdfgEsPOUKIVgPnVy5Nz9iUcb8wI6HQAY0ZAKXXpserqbMh/cyQrV26QXaiDlTiQFyn
y3gXuPB23WhqJXBXxwbi83tMJqHT2tcK8MEiP+M23Zk+E3qc5HHQbKVHo65cOoXGZTBnaYxZnNmD
cI7EWw4dJgYxWOQ9NXV/Bc0Yom0vGCEOiGsVSFs/hj42g54E1GzIL+DtEJ9EJ99sqmNw3Bq9UnCX
BX2/Tg5s3pg9szEd1E/B9v+7MdKFuC0hWGmFcZk8FVN6McUZQFjjJyRjLqYA87vPFGBMX4aRpgDz
u88c97v138eNWY2XIcWbYiT8ZIu2XFBPlu8gdIabRFrVahym4h1/Ti/oRJ7CJBa9uWsBwdXRJ8Dt
+teSZfeD/Kb+dY4o78r3MWt/ncMcNEHiNnCoo/amdz4HGFr0Cdmu/pUiZWLC5hxuMpYLwAmnRZUK
BkReV+wcLJn3hTNFB+WNeht5RJ5cqBZuaj9KL9rVBNZ2KcO9AlGtRlYHXEvIYEYgjh1MG8pK1SHy
/K8Tz4s1/AXQa2IQY1MH62toSsnzxuxZM72iL+lmCqmzxRrjz7gZQYfMWVcWyM4hpgmXDi+SxJED
KlaMXMQcwmuiOXvpz0fE7GVeV++SuPhujvNZgURignKUpd1wQwg/prk7nIY8Gk9mD+aJv/YK2HLt
aCPuI+JRA5BthqgWpqEC/lunrnKjW1iXuxQu6RfTIp3tb1qLTsHYRoNe9HFzMT6H09i/pqR0dh/8
D2sXotm+sqPVhw6deGrLc/A1BFbTB+WTg5nXKohfbaQdDiB7Y5qrQXR+ChFS8Eq+mVCOP/ii7UHB
u8dAltjoDNx+aETkUK5zI2Bxpb8wF6uam3pumivZ9D6amIBGB+LAgMBcy6bXNM1g01s7X2HJAGm7
MEcmNmn3vmOHZ7uEmd8itpBMo35dLU2Qqyo8a1HKJeQykyCXsQvpCLu4f7RpTi3kvcwXy5z6V6/5
aNMc517z0X93LHAPxf17Po59DH4cOzg+3wAfgzfi0BUHcSQgAxxyUohkJ2YEe2IQ7CxvNbAyc989
qt3iAIzuHCikh9vGjv0G6Oxw2IIayW6xSr6GpYaRFHORYPDqYZ3wOlzKEuCwPB+bi7JqsB/RaUI+
Sb9KB/7JvsPZ2uui9FVIGgWu09b7CqYur3bcFkvXa7LtvQk50JUb8wruB+gNfW/YkIS5UGTh6SuD
VuEutSBUa07F7N4/pGJ+Kcy9su2HM7gIb+ZQmnvxgbQQKLWhPorlagRAU+1jgaAU6NzEiZfAiHPc
ZLQNGKawFyukWy93kh9ZiQpKRTxx84h2NhGn3tZNo/gZGJkJ6k4YQlUXJGvIX/J9OFuPmxpYP2F1
BGs2tLFchBTvx6hrou7vopksQrn1fFBFfe0BDAmROGB9sWiZm5wW3kmADjvNdIAc6l9bE4pj38Oz
ikNa1rTNYYAbYTY4H9E51hamfpD/66XyoXk3ulumcuj4ySi59lUVXwcu24M1TcCOskoGugVsmyTQ
lJk7H8Okd3RdrAAfYV0CxRDX4fEemodD7vTn1JXxPmEaMCBAcneT2+NJw2FHMt+vg8zLlSwjta4l
HS9N7V29mHuQ0reSl6kHl4n6/lNLYFw3VNl3mztlQDtAflk0wWO2Dn/kNYfWJAfST8f9tah93PvW
2Hp4Usr6WmW++uLlGkYSElIoAr7vK3uMls7kHTofyCWs/VDx4N3MVGGAb35sD6FfX/OIfE0iXS5j
LpurLKIB0/56xyeN6khRkOHkJdWuiEtYAIF2fdEUdTd3qsY7ogB6TW9issnF4Ata6i2InXcvgDpP
N5E4IBsBhQCVNFgOuerbAJP6G89hXg25iiao/V6sSawkrtJ8gm6xx6IgmaFQlVPQJ/AVO5Bu8g3E
X+pVnHPgn4gGRsVYI9QEWlpIl/d3UwRDJ39wyhtoArOWAjkBmbEWihTrMUzGle3gXpry7lOsgJ5q
rTZ/atigtgLUHuSPayT4XCtelbH+4RfptM9UE57Hqt0xCktr+KNaZxMyG2RQUAaL8lkC0AnPJYur
NU1StoIGZ3dNgGVgVstuZqOnvl6EcR4dCogf3SAiyjekBn8GnH92c+YDAP8KSqvXmxE836M68VjR
98qBysPEoeesk9J972uiUUxu2do0eSHqRV2k4amErei7eEomB/UDzBSXGqJdsPQgkHSqZf+tcyFK
4gNZ3gmXrqo+rQFjB4A89VNI/80j/L77DGfI+AW/hN6mWvCgLNxGL+w5revNWV5UZKYTSGLdghey
X7dUQP2vo/yo6auHW+op85R1xU3OACYRlzpj4RVwTGAHmcs3tYS1XpI2qLXwpgsG+NYtgaEkK6zt
ocXX41+9T2z3vYvs8WkMVxUMxa9D/FYXLHyq8Pp5lnGE5RrtvphWx+ri2vFtYsFlYA3lNLXjDUSi
GZVZUBXcfcaf2n2GhfHRGy+Omro1VrbwLe5JdxZembFl7iKTJ6kNQqKLSc/SdGkSPqHcQnemxTFB
O5u9LmwJfHuPJuIk9a+w6YOu5bh14HqAIisciicqn4BrcyBQwtoDT/vhtZhwP+kmn4CNLcbXAU+q
oLJHvjO9U53DPRqY+x1KS8Or09jzkrSqt2xuWlkC4RUFtVrTmzishBCiLVFhw5nhSeABqs+atenV
EIbAZZjzlemtNeZnTpLFGOx0B0FRjUuj9AThkMSyXXVq+9RZeW3qLSs8X7emAtVL/+ZMUNrrkNW5
WaML/l696UqkjbZ9TJqDqR7JTAPOk7fPpuYfpnol5tbvvjwVzbOp+Hu49aY3XxP7R+bmL8iWh28y
A5LVh1Xh0de1WPQ6KeCBDgG5RVuP3skBshE+XgziU2iFWe6dWh5ZyG05jXPJ2kNvZQpiRJFYSRG2
N0A3gZicSPw18bzD2ERACdYouOa0YD/GSgB26Tr6DSTdbsk76Vx0GKltLPxk/3dn6qPUXrUW5D11
WqXnCDYIZ1RnoEnYKG+RQuPm/Ogwe3Gr/Y1EUTduHbAOlNnGbW7t8pKfzBAb9W4H1zwrjvZQBfch
5tSPE1p6l1eo1idh5SAbBbc4G0ycaQP+P5B+83e597jQE1lR6f4lVBJDqApgYLhFOcu49KN9Jiv6
qULlbw6XA2120CtWq3gYqs/ck9+QRUmukYrkkwC24n60B9PUZZy62T4HyPhTSzbmaCg9wUFUyWOj
iP3cxJCmhF1yiHVfa2d4gsu9j0I6hMd/NrYK1zi0R/q0mp47XnYgW9rqR0o6CInEzhfo9nZL8JJg
IgUVlWND2nOaQQpIzAtd94engLQlEXC0Czzx2BECpjHs0eG1s4oytY1Ev+SAsETcB5B1aCGv4Ei2
57OVPdR4i7PMfHCv29YDCHksJri02m6TBIbqk8x0oA6CCqAJ3ZGvhgz0ZgJ6juJBCOceEo9rg1sY
I4iM8l7uP1qYGCxDEbYXD2STneANQHHmCCpR10kiYUGcGktq3kX/sT6BcM/9XA9EBNRVAUSDCxXU
ofNNM6JMA6fd/Mlswgl7zjDszYjUZKjHoc/h9oyXLwmjb8rQae2eCdCfIudiA5aHzXi2MN843EMm
Dn7ROYbexHzTmPA07/nV4Owcz/9s4oOXDesSgtpLMsOcdcnXGVTej7ElpLW0UaUHFQk1OgjlqEsN
JgSMC+oC6ge2XS2dGf9sjqPzXsrG7T8XjJz/qRiBuQM5LM9lnApGnY/1xjYF2z+CvMepd5EuNKR4
iZzJzk6sv+4YhnSEuM4QRmx573Zknm+5B53IUJIvYnDYrp8m/8JJ4V/AQ41OKRcr0zJxfCw5DB2y
AfMEHo56dG9Lt1vcqR9zzHPYIsSbaK60gsXNCEcp2ZLbxwHInf1QuV50Oi7gtsuHLVjADlRBktE+
O/mPx6fBedm/yKpkMBj3kBSbv1Q2hr++3uP4Pzo8+jWTKZArNkxRa6KmL5gZpmAkfK1V1K8B+4PO
qwcufV47KxO3pLCWteA2jINF+gI9w6uJiwmVxpLEoCg2yIOmTaUWpqMokOki3KkupMmc8+BHqBz6
tN5qUVVIi1KWBLKoAdiBLXYgdREuiwIq5JiuYFk9uG0bdJ0rAS4YZSBoYn9t4mzDRl68d20Sbfsi
hfmRFPanGn88M8CyFFlmFXKwzLUgt+zDySmk8XAbwSxaplNYrcnk9De4UNCzm6THgdUhaCAM6MdI
29EBXHEvUIMCUi8byLPTzu5oMLySHbWf0wmlCkwfh0WUClQT8YMSKCmRbucBuo+k+eYubFpCpfRg
9ErDQreH6VlCGssK2Exjx8poEapqOMBs6PTww+nL3F6prI5XJtaM0FLwWyRj3RmaP/AClQNPQcwp
ipNvJib9jkBmHptRTP3a7cEE/dkmAA+FyBwuPKHIyXWn8RX2AvfSDWCAw64KUUwwFRv4i5CFQD3+
pJDHN8NMnCRevwNCSSN7WX6ScleE8yM9KnZJxCHxVQCXZ3aSYgcUOFiiQ33hbhfd4MA7Bh6seuF5
wKNbJgB5VR5wQEOaFmChFiMc6tBrBtcZ9NUtf8JP0JfPoqDFM9Yr/mpSDQVeUpXPybzxo/Iv2Tfq
YEZg/g5Az1gFps+MkrqVQQ+BHysDSLyKRndv9hostLMhKW5jxq0FEC14pofV+KQdYOyLrtRfmiz8
s2MWJFpE1NVfzBF4l+jj0Np7kiAZYggrZlPYIdar8GTcPFgrTSeeUXSoj8lMWiEeRBdive7HKFoP
iYLmwZBMK0+30ZNVCAu+gFCEyjErXkPu2YYqQ+etobIWnnqPl5tRj9UJWBJIJGFWuwBUKSC1y59t
q+lfCWWbSQLAEWWyf82xlm0g9voERhNKmtE0QXdhWqe+HrDeHvWzmlkkJjGYZ5BQ4HEakLlZhXUU
lLlYxtqtj2aDZ1idLQcbV/E/P26J+FgDBqADuWoyE2w4KvUfgTWoh0OKGDKERw9yYAu9BwKaI7tY
hPdN3XqXKGmsg/CEfw/BU5EbEt+WdtOvYX2JtJcG0g7eJR0DTQ2JoqyM5MJrWv4dsx/e8Op7CIBK
EGrkGyFCTg567Fs4C9sMvo7O1oyMe3Ab2i6Ob5jXwhwTVLJN0+gQr8uwOkJiduv4zL4aAYm51Tbd
H60Igj9XIx8x96EM+EdfT6ZqoUAy2uqu6m9D1bFl26txbZoZTNLPlGLmNneax5A/eiksZZsKT4Po
AuZRipVe7xx6LI4WtOrIKhvgeEOIeAO3sdzLpi1eelo9u7iZvvad2welw7CW6iv1hA8eFqaD5vD4
yKGhefWLbjh6FoAp4Op+BvEHfgUh/ltYvfoGtrfe3ps1zOnBQej7M/4y2Jpd7VYWARlm1s2S3DqS
2b7NGSULBr+BGtao0wVrcuuAhP12RCoGBc0CmrezhK2Y1bdDGNdv6dw0MQuUqFUvXST5fsdsqwLg
BvCSLSCg0AMTPTs7XZWtxg7qwGHcWQuIjlmf2UhvUClhP33nWoQJ+O2NbndSj+FGVShQ+7G/sTwU
pMPODXc6V8XqLoqDTPeHOF6845d5PLgL8dvQ4JIE/AE4D1TbrsiD1deSVFvYCTqnKrSR75iboTuQ
JSN9FrSougIkKsNhV0MR5C7Pk/UAr3mS7rMQzj4xrJkgadBuXSfzfrSx9zmeRus1q3W0BpOmOihA
Zs6eU7RLGwnhA+CEX/VQIGWstH9rI022dV7iRdgDYrLEdPkpl/Cjs2g+/bFnWdb/xB7joHy5++f7
2JvhnX8SNLmHvKvn4H/CmQ0cKPr/QGlBQFD6XJTqyDOB/I9V7wr8od97N/1ReIAoJsJW7x5AnQB1
vIWZo5+qDtrLBU/eHfgCQ6EjnQLT1H0h1/AtwBIqUnVgCd/+AlyWHFj0pdRzQalzs01dRPaX6KUl
ovmCn/UY2T0JwA/0ANQI6S7SjbcFI02es6Ehq8rzJTLaURXIxh5fE/CTQt07J95CzsnR0HbHBC1m
1L4Au2hfQCtJ90rjiRq29uURr/sS83Ufnm4mZnqh3wG+TqrpcrJjzAjBwH1jQAWB025Zf4lmVSWU
/mz89HMV/x9t57XkOK6k4SdiBL25lXclle+uumG0pfcE3dPvR6hn1FNnzszGRuwNQ0iAVKkkgkDm
bwr9k5LZxarWcag3owhAfJgDM4+m6SzPnvK0fTXms73UzTci8M2VPletarCmm0zgsSC9ZMYE8xk7
zf8FpGCaH79FT3XA2vEVOrrt6h/R2yaOy4DgoC2M4ossweGMwHMzhpqa9y3oyq5r67VRatn62u5B
z4vkBwCE7oihRLdKFZ8Na6ljJa7E3VF2yFcfYoOTzewwf9gwU5jQS7t+08IFfDfGtZl09Rd18tx1
XbgsKLw8f4lj/27QAEA4Xqfjduqmd3gMtPf6vJRDeAbP7cRlTx7pQ7xCksVch6o73CdWjkfDoE7/
8tzSvRmb9Jcf/AxHZKXOjA3HwJb9v/3gE6t2RTznnuquDral57XDKW3ydYAIJcSBtHaXIracPWz+
hT/B+Bt1HaUS0LHXV71lkYK4teWYW1O+AkDw65Q68tWdGMYtiS90/stI2aBKG7DOcFR9q1C9XNix
4oG659CWpX9HAsiYKFIG26xKgyMTsiK26rxpRGdLWQJML5bopmkAV/F4y/rcJrtfmL+aVo3pC5+R
I6gyJGSYmmEbfxiGUaWDMET7blQNa7+Z6CtVfrTWaY7TfJDNZGzYWDepsy4RUF7jAGvutawrX8ek
34Ye93dijvm6J5t1QNzXeSkR3epzfgx+2IVreG7VYRSteInsBlok8VRoDmBW0N0t6jUX07TWjZZF
azAO5nybdM+BaTV76inlUjYdL6ouVOzuZMvwi+4ZbNvS2Ij3MnCikx3lZG/d0bibFPePA0DgLdzm
b7e4HCZHyFhoDkB5Fe9UG7p30a2a2rvbhRsNI88lSys0h3Kj/t6cM92s9kNAXQJwTNHBhOZr+PMc
ebaCcB83d56Qdim8ZCWyMTvlehbv64ga+S12fTkAHDt18yEbSL7zQ5youXOK7IhG09uzE9vIh24w
jdG9HR3lg/b2eDUdDBrMxqIql1O5qcY0X4YVFDU5rhmhifhkgDZh0qFoNB/YC1AX86PsV1uPexNt
LdgL8R9D5Dg5IiqTeB0bMYn2TLP2kRY8tTAFWZulINLrjlXatR3XpX5KLO+gJSz9rrEGMHhsecPZ
bgz73srR+rfwRR4B9uRxtMeCnLyJXl7cblQfW6Ob5RG40WQzbnz1UTZlh4zJwd44bvqi0h5lyLGi
du3NBwMAbzYz7BEAD35dcwxNdV/O19QpS1a+495HaRCta1Xt+JFO3XPee5fC1ZX3Io38ZWu77SlI
be+hta0fQF2V98BOg6WJlPc5s9rh0gH0WcgOcEI5G1fh3DtKAoxoiuAhzmdMXvFqs/99UhO1Iq8i
hpWM602/z0K3XpUjxYGumMxLDZBu0aStsvMdNq6IXkWoATbhvpzYRIRBbrwjoUsmRa0+Z63Z7Kha
DxsZz7T7WK+7t3o0za3h5PF29HzjE0onC1X3kUZAVt1daF1SLTNDMEHj5X4ve9Cwsi/+11tAVdXw
HinaYlPkISbuUR9tlZ7dIB/7LifL/RaO8DrbWDW33eiUb7qPzpUdeS+slqgqtNNbx0OApFkwvrsi
fbWbOnhyrDY9yXgC1+7v4uXsOP034x2VMuo/r2zsj89EdibwWmxPQ38CKPrHfNBghlZhZ3VzinA2
Z1eFckPr6dEFart+qUsHoOdMwxEDv1HZkQT97x1ObuFiEfOFKphAXIzBBvnmjP4yNGrjMVMN4zFh
cZmIIr+ToQl91IPQlHghO4t5hJO1LndjF+5lrPEg2wd9EOKCme2noVafh/lgMKelavnDFfDmuiTF
vbCLu2IFGwFxUT9tq5UW2t0+6q3gToAbWVp5qG4phhgPhRYZD4pZUfDvx/5gzuqUuRurG9lrJfYu
a8BltfNYnwn7gSzX7bwh18mYu7+FdCP4F5KR959fhUWVFvykacDFIEH3YZGp1mTbBTIX/QTyb/Dd
E09n90QlxD1VYYFheWVVTBTE7LAdu4XsQX5koqAVJs4pgbrHWTIsTx2pTZBK6fzNJH7WiXIaHXz5
5AExt5kdnD7Gsy+fJQYEzjosgeLa4vGijCS4faYMObbsup45GtEW2WsqmcCyNbiTnfL80qiXgFfS
x1xv9m7lh/tuJvCpM4GvlKw92W7/DLoTFlhme3cLj9a090slmlAEj8zXtN8ppAPCReBhUW2HMZB6
JyGnHM5QnxKdgcJPHtU4Q0Rp9LU7JQ28ndGY7n6aRXxb0fQbyNFpGwHJF+JHBJj6cnNTGgcMX7Sx
c3Y326ScpfmqtMcl/jHdpoSN9mokrrGMPArTsmk79U/MsfozgrLWa+hWaGwLl2xPqT+RPl8pMyL+
n29QTfsIrHUofVoOS1bTomSjfdx7YKKQKUEbVaer3hlruXaZAJ8cMsW/d7TUflYz6t8NcKATSAn7
eVDB+EGzaXeyF8m+cVPBPFwHsWU9ozoYQNGf4mURCal05AK7Q3CFcnjjVOXC0kr3mzVUP0J2yncS
ANVE+rLV9enZ0qrhwbHVs0RP1YpiHHKKXEvZzMj1rfH6FFtdJlpMNuXCtpI72Ttfg+8RSoJbvSTZ
UA2nBC2FNZrP5YKfTpps+KGEyyyaAYGz0EtPZXVfDs2+NKiafZJN2B/7cSh3ntWbh16qboCKY6sT
bbW58JA4AvCeYCaowu4+0brgWSguWotljuTFrBVL5fS+htK6DoVGKXoEKQJztTq21uSch7ZGztOv
ja9O/ohjbfw9d2fHSk2FmzD3AW9CukjLBatw4OLARrxFndbRnaN11Ws2KzvPaHOEBpS9HBYWY33f
pA1f0Gg9JZ2ev00UX5Y2gvdMNK6+UWgf07ovjnlgplsBvvAhwrt8mf4wUoS2cAVpkE6n5NKY752m
zGvGUsgWf0dx+Offm/WR4upoFB4hLrimbmi2q36YhVDNHyLU8dXjlA7YVOhdvwTXhm2PpHzKtmm5
f2nbc5uyKDTA2/h6ZuyxK7BAWWThCPuNejF7iOscImcNvyw+qSRUrxOJkjElN0MAEn+ekjBs6JcO
X+UOOFH4BHtcbKUgr2ymhhs8FRG3adPpF/KA+dnKzHCTQFZby+dqj7SCPori1epT9im59Suei2pb
Avt7ad9umMdcmTQXlWvQkOgzZdioZNU6BMtqLyUQUgw82f/5H83D9cMei4yg7ZLY0wwT1RZPfhO/
7bEC3xYayGN87VCPfIJj4WwcfUzXGOV4z+xYnL1mjRlKYob3nMd2dyei6avsdPvaJFVTz9LCWrdE
H2/BAq14ctoY/3EDsfxcfGJxBJTBEdqzQb1raecqd9PcFD483EpE/Vo27dCsDorluwsgMd2maoN0
a1MvPdal9mzbNd+qOTdxkXv25kQRjNNvhongUjvNSCzxVkM4ex1ZAN5baXYfFNB/+sbUT6aHGITs
DLWq2kd6GK9kr458G084pLtkb4OMykptOlZ7in9sdFcDi5KOKy3Wo0OHMOOhUoOnistd5MGZizxB
MkJLRIdlLWOoi2BK0QYxTDMbHeHMAZoP56HilZKfr7mqUF06bRGvw9hW77t4EuukTLX7YX6lRMTk
KxmTvX83Li77n0qn/szV2F0psWY9jFn561X/56tb7+2VErf/snpjWfDhN+Rq6PyQ0jB0dV7E6R/u
1gC/qHgoiu6YGbW5coyu6phoevv062WjL1PgV4uxMaa3IXTuldIkb1yaPzMM/34oIylAyG/Fqxk0
pPZK4Z39TnV32GUmezNVx7PRRt7Ktzr7JWWhuJjiYvreQEO8XsjuHOxp7PB99D1Q8gKUQzGWuNw5
aclWSmSgXX97nSrFmxhzimyjuTGTyXu1J7O+q1g/4DFMU5l8bae3ioqLaeC/Zt2E8rVuhTvZO6QA
3afcGk7In4B6MMoD+snpY9lHEZDAX9eAueSfNchhnQ0p0km0B0dxk32aDGLbaWP1HM2pc3US8ffI
bw6j4w6frSEi84OW6LHVjYQSL1znuvS1JzZP1do13Piu9fLsyJcwbXTEwZ6Eo46kZpBXQZNlE4h0
9uTptG0VRfHF6oYvFKPNL1ERviteF3zNHPUziI7yK2ZRn0xWNtzJSCAWrv2VNDb+Ek4LqAfycz+m
4UOcgaDHwi3aQ+iPgqUGd3fZ60OFb5cdPLieCMgF9/4abeRkhSZNHCyVtJp2Vt5DrJ3H8G1xSDwL
4cbyQYaMwBJb1w76c3jf5aONPEZe7hVNhdEYoSY6icr55JGKWFK1jZ7wDm3WqSKcs5NAUKH+n6Fp
r3iHPuzi3ZDU3yoE/lZWrhovRUIFyZ8G+wReHmvPkkqT4eb2Sfaytf3Vq6aQmIDhoCwzgmXrcrAm
E+7RjqK+VuVPNRqil9obudsxLpXRLknas1NOP2ULM7IOQ9uiW6YmdNQKA2Wzd+14iX7OpmHCPXsz
bQolLPUsEgvyC2QrdEb9ByaNfK/lyrDoDd84uVrxbvemt7Iw1CCr2kSXLoU8z1Mq3zhjWu+CWKtW
LbXEvYSHabVzF1oifoxbVX+Mi+CYzviwNsLWwVL8cCUhZreTBkoy274pqEfOON+hLO1tK3AnuCF8
JcxXNq3+Pu1b+JMz8Lc1oOHgkbH0Q/94m/XEXOmG9ILBlRv3q1vHCMR9A9LuKFVM+HcqqyqN/aXh
ktZCt9E1zlLpxGyemUsM0sKInWiyM1YAJcjBkZuEvwbLM0rrOlieaQVAPzC6qfWLo2XMs24an4Vd
NurCNM2V4pfG8dqUPYbqROcxFMlC9cd+68R9fJaxW6+giLxq26Je3ToSxSpXNYDl1ZWEVJvVlYRk
x+7RQaVpL7wy7oBIF7uxZfY1TL6Jxqshgeaq/dXJppeg9pRnRQWFaEyOue1Ve3qJ1exRDmANUM5l
3/jRoeh0cGIz2ajpYH7G6HIjR4RJnmJc5AmIDezShTeBzACI9zWCX9Fo+cFkJbiE21deSOMuRFm6
yqJHiOi+Qi8sM8hMOnPVLkdz5d7Pg2Xc88Mfwh4MKLxKPbLLxSSPujaIYzoU4tjaNqB+JSwXLcrY
q9T0gruSetUxQR7w2uqTBJ0neSzQU7sb6zxeqyU4F7eYMnef2WqMOVFHEZfHoLEQWfCjV3qqr1pj
nv00Ms+VJpK1XbX50rDZkC+AvflHtKchdmaJWW68aFoHiFOsUZirtpBoik+KiyEvjvDKSTZzL101
kds8120cn4GYbTU3eZBCiqkqKPe6aB1KIUWBRZjfmhoT9MSHtNIKccjXEl7wQz0fGugAC+Fa4mCm
wBmWVgfJz9eSi125NmsX5BIVsF23E0pqQIf5TRa9t2imld3o9ndbtS+5jj6yazgpKpOOdipIhC36
MI73N2ApTvBv/aDm+6YoQdrXM7pUTUdcwkuoabdxEnZalV5+4pZfXwfLmBwyX8VqG9T0A9L5CdL3
+HIrVfoWtMAOWXLZqzhNqrdg8H9q/iDusZvS7iel+DpkqynRjB+BRuneCpl0U58vKxndH0BCn8ep
Lt+5v+AA1Fr+UrGnXnGqeY99u7oxEbo+xV3Z7kl3WUvRjk83CF/UO85dGnUe2oztSca7Gd9XizY/
/cti1foogEK5hFq2bWmuDQQSicG/Jid8krF1lWTxMSlhwHS6cS4TEzmRKHW/wNJjhnG6l9osLVQS
K4SM0ql4K9hkxq3ufCmwqF/VY+wfe1xYHiZfgR82nwmMZdWPybn2G/txUKPpAFOqXss+USwx/Gi+
iLAx13YNeszPhPrUNNFbkIQo8XZw75MYYHtSeNXM6RvhcYwoqBmT+0UN/VWuF/VnjYzKVukaf4HG
jXngB7Nx4VycYMp5lyqyvIuw2uDAx/osQ7c4sGZ/2Zt41sSss3akLAZV2wA5OflRGN6nbg+TSs+Z
T8eEjCKc7V0SwHOXve48JEwwlNLYGcLWZSMDQjt2FynsqzuvQaJHNuVo1cpdXCDOTphGG3AprG38
8KEoNWgEcfYJYTjrpcpqdRN0YCxFPVT3LvYESzkCZVHROO23vi9GeLL9XIwoQcsA8NclwB95HOfO
gqK0zu0+Xv4WlINktwfckfkL9NA8+BYHr+zcqbE2rNP5XNmUQ0b0/pYZKLKNNBCwFO8Mu64+uqDG
3AW4RG+fZM279BqAeRD8MiLwFDaJoeJvZEz2OoGTXDoDZRFG3cabNVsM3QBkK2PhMPDPm9+mQa/v
eLukfCt+KO9JOAQXtf8e5H765mFQxQ4pR8whKqkPIdppuWD9WwvVZyfDDmFIIrwDkt48yoMM3rpl
zHhmbRis/vle+o8dtgtTWlU9V5sxIbYty5S/7fvAAgW9aZnhkWqKeidZfJLfZ+mtv0CDx9zcYkao
Yw5qlv4CwHHHN6tHKPY4WcIc1keLJoSeEnWd+ah7mXvyINdMGIQ+TkNMKEDJtanIgP5qas1DO3yT
DXkO+vbYBygtnnjDtA9QUF2kcWoegwqxF6qo9rooS3NtzVIwWhg5x2IGbURqkR+HvKDUUUTxqk9r
59QpunHRbQFCL0iir2Y+PghFj16GOHR2o8liXxNIORRAUOUA0E6Yt81nBk5oXozK+JcKpvkfGyN2
1ExZmg1oECiKM2++f/snl0qjkZ2y7UMngdbQTVZtJWxn1eTAaJySFFnQV7G79dUHW7fsuzbzeXJ6
VaGsFbV+Nep2vM9x4fS7mOex0lN9TaCArwRiwusxi8b7aIwR7BN2sgoT3C0WxqwWHGQzt6G3SS47
wz5hxZFtEFNud6y3vvV+pe+ZUIzDNEX6vkVz6yBjiRH+esWtbRy0uVeO+9D7YVyJ6Ne//Do92/og
KoIkJFkJy7UMvmGyBR/3lGGf17mnVPlB7YwOvJTXrKxSySDeh92dTvpllQRp/tW17mNP679laiaW
rRiKCwW68WgbLplGY6rfajXfmFbWf6sSS10MAE8fvLax97nJHipPR8gubXC9Rtdjno0Olf0037Pw
p/Jw149D8jxl9veEit1K7cw/yrT4vMQrr7Yh4U8+JnFzhdccWKFmqfKCgF0xwtrHtHbw1J3jTMkp
EtVnz26Vu6kco2Maa+6VG1dVZXR0FdO9kuFk762p/XXwfz1XkvA+XOp2riTByt6/e98P50oS3m3w
fz1Xc2GpS7bf7X3luX/3R97e98MH/F+cK/8bH/5I+b7/zx/w7973/+8Dyk/04Z/zf/yA/8d/TqgZ
Lx5lliX6KeW61QM2WS1qR6TECXaybYTsgKaBIsi1PeS+edJnbKPs9kpT3Lc9CuQAIpblqIcPA8Zp
U5F9qbV4ZUzacDA8Daa7nU9PneqMTw3TP0u96l62tNJAoLNSio05jxiULj1TPLrcxruu/zVuk/Yk
x5MiwaxIL8dTpXgLwAgD1Na6vZcHQY1mFXu6IIv6RwyTgu6Uo3DHIocF8p9xswgekMGayGMG+b5T
qugVzgX+AUM4HYa5WbE7gaaYzjB6I3ploxMtElVT7yKWSa8Z/zz4aNVFdloAkI0pTh7kmTjHrMrQ
CPg4XCc1zzV06JepRcK6jc/yBOwFwydcFFZySKGI5MHN+6PsE3DRL3o8vcg3Ku0JYLHuh/B1+TOA
7MMDt1DHnKjrLf0ynFBKNyvUOVxxyQry+IVafpPxrvI0IFQN+htW5HwqkdmUcfDB2a5lJb2Rzajx
jlbJvGf5k3PCLq28XjbrAnthVlDqNBEYj6kbPsXlNL6VVifWltfFlM54dx8f6rh7a+Fb7DWK72sZ
Lc3iufL97lG145xERGCiS87JLQBYMj0pido8QTZFxEcZd+7dPuyf4CZiH0Dq8bdXdZqE11j756sP
4xQNTnxpTvCRnLB7yrLOXYZRam79QHRPesw2LTTtN9kpfQmyRP1kxJp/ki29xwoHan+wks06Mssn
+yxff7ie9DioccY2ehPNPTcoWZ0Km59waZ4pZJkUg3zjHCHJfgoVY0UqwCS34qNaIjuuZ5AtXsum
PMjT5BkR2LRbPFapFLvURxdS4KMnDXNnIUqS2CRiZn+3W9heXwGMt4i7lt6MmW68arqiPOqYjS9y
INvPeZ5iNhZa49G3s+AO1eES4at+ek1E9B6Lbvrhqh7qDmb9tWgsGEKxUj8ACSK74QUZ0hJIubqq
RdLQF+Kd5OhO7dtmOTUKKL+izhdaZamPWh6VFNYLbxP03vTaVO5ZapS1rchZv7Tqo9ePjHBt9zrC
DYNLM9NoP4yYKbaNEmBYrE7hQ1kV4UPbIfCmG1m2ZsvIvOO2CaR7G5kT2W2YkbYbBlTAOg8wTQXs
dAEGgYGKZzi4gqfhMiRbcZZiQPJVP8sCNSQWAXF12upXB3V8sEUMNHIX2tzYvd4GyyH2e67V9jac
+gawTNNerH7WC7aL5i2e2G+VqvGuWnBsSMSATkI660HMlF09zNDQ+jNmNWXzoLiKfo2lKHJiDuTD
T0C2ZNO4frzXSm2PoWxp3emeyuxSo8uklxP3pwVsIUTBF57x3LbntiIN/pjF7cUE+AcCAOuWqK7F
aUCtZlF73BRh4RtbzzL8XWYk04Pnm9aiIgH6Xaufctf1kDJndsw7r7uQJUT82QB1knad82KI/DM0
d8x3Kqi9Rtf3CzTBdXbj4fjYlKDg56QEJVVvDUq53nVAy05+K16rGfVs2VZ3rmbQcw+3xmXjcGJN
2F3jstPOYih3qnqR4+XQ20mk97emN9gXw1Oz58xOHipD6c6iCnM0mFLU4PNI23rodT6xoMQMVFPC
T/pQfBlF3PzEpqD1muSHlqDiHYpBeZ4UpK96PuapaLLwaLudt1GybnhEiDRYRm4Xfw0s0D9D91yW
yMCx550gIjrhk5c42RbxjuSQ4oJ47owyX7WQU958WJrxLGeM+uW5YCX0maovJsbTUsqjdKzv8zLS
T1I7RYYMRdTrWCkM7h7bEd0yMbNnI7fr7yKyAaXa+adUpc5NLgAQaKI2ZztnL+MNavOlisclqYj6
O2Lw7YKyn/1YpUOyC8IOy5p2cu8qxfrc+aVNgTvLi2Vff++7ptkEroMRlVBx3ZoP+ow2NysEpsrG
bVa3jkaWtmRPBYdxJQdetXrLYMQ8pZneFBiR93qnv6OKGH3GWqbdGv0Abx6u1+ckSzHkyYyClD5u
yAbgXhnXCgXBjeRb0LXTrq2CchPPNpBRr7MqH8vPRqFNwNSz3+IghZL7Fh3mVejo63EstGd5yL1w
nScj0sRzKA67bMHvL0GqT9OeMdUC5uVMILMiI37KwR3sxQDL6N1uwMYbaveaoxunkYH9nA4xwn7u
UG+CmZnyZxwdhX7nDo6zAs2z8rRCB9usZBs30qxn7jEHslpgLA2gQM8Q7CBUY/IExJ1eM86mh2Tq
17jvUUJI4nSZZz4E7bBSN6objw3ohwKNXZTUliVOGie2NMlJCCs5wYocmoUMIiNVJDg8Wt/62QYb
tdvDlFFpNuGRLKpCeKeocEh4si6pfbe7yFadYbWtttWjbDnFAdGE9oVSrP+UKMlSRruyV+5xGWej
UpSvA95tZ7YoP2SfmZT20UTiH08VHeBTCzoTYGLzMCbJa0kF8ygr7n8NqbPjqYynInuNCvfXKBny
jeJV90uBEaV1SXX1FMEGvUvUGmStnpQJxE/mSxmUB4TT6BHMUTvfS9F5BIZ3783+KxbZAGyTMgS8
Cd3inWjOU1YEp1t81hJG77GrNreYEXrxrrYMyr4twtd9FrTrQKyg6/AT1IZ4WyWutlVZub1bBaJN
Qt+MpYg3sYpiZVVE0ZLp1vvkq8BsG88VFAsL/5Mbqk9tZGUPgygTpggwPPMo0WTW3tYMngTzqFbg
5N5M4MCVEdw37mfBEvWb8hKnnkdeRMc9fG7KQ9RP2GD3eC2kXobpYa3XpEG1FgI02UT7EBaDwMQ4
4aFAInCtqzG6P46h7kesq+4lF1/ldoxq/V7qRWhDU7Bk07zV9bFhzG176rzVVV5CtmV/0jnTISiw
rJ+SPL9Pag8CgVmne01DwH1hA0zfq235RfbaKVI3t3HI1qKbaWafELM5RNlsZxsO9SLKpvaxrr10
H+Fxxm8zMl+8SHuWIwwDhbA8nTC/A9iMIpR1BP9j7SvLcreBHpDEVcFnmK3dvaMseQiQA/sZjv6O
Orz/PiClsIxE2z4UzLdbO4uig12h19kCKAJoeE6M1LszHk27iM7y0JMQOk+FU6oLgRVohSjaXo40
A/VnohrWRVUU9OBmRJjZk7Cy8+BnM2gvUODDhYbOMgLJg+qufLG3NCs9X1soWenL0W7QFEMijPSO
lzvYX4DwHQp/n7TUCzET0Cjfp1XIZiYvd9d2347TLJWBlrxVTN62wKk11ZrgpMxXkCe6YnTOQGgs
KkQJauXyOqmV27uy9z5V4H//1F+RYitSV+Uag+yxopBaAx8jSSs7rhItcdUPPCSukixyLMVQ1FjC
b7bNmiZTbcV8T8vC3nuto2yrTLG3aYHhKDbPsF8tVHtX/hCzJp6VIvil4yM1pj/MtPIOskVmqV+p
ev8yzVJqQ46AjosCNqBODGVlTCsF1t4xSZxoZAeYO52xatzoaxQZzWaYiv54Pfj2H6/mGA6W/TGw
OGTCD4BWz+02bIDsUODBwtt6RKGWelghpi/CKnfSrEQ4KMCjt4XuI7Ilrm2gz6sm3YblrHOstcI8
Zsg6oIBXWI/2fLrK7krLcIeZUBpa8U75/gouE+0XpvThYlmW91q3gASC9pHkfoigdx2iuBH+flC6
zyV66nu1zAIo2hzkK35YuPw1cMM93VHQ/et/dYjZoDhD8mr5oUNNKhZy+CzdxsoR8nKBkT94TpAd
ZAvuSbMDQm2gS0PR5jUA0f9YoNk8nSKStytbUdEpnPlxparHj0n39UrQTRTRLn2KDTvJm2NjZRzV
rHouMxNR1JmkhVRvu69L/uuDMjQPEqMjY46F7AiV8IPuZ8lReG1fQHj34qNsy1e3g+cjEiubCLH+
MRD3wF9BU2+BTidQkzyn+3WZySMter3i9Rw5HO6NWFPENFY9VJxFpkzFM+rNGbdgAXnbwr7P0gtl
X5kp6d80Lvm67X6d1429DBy9WagoQJ68fhpfRpUVHpwP7dhm7fSCSgM2lnmRHGVvIEjqez1JAtnE
jhMCVBVG16YOUGWJQJu+1uroMVbG6Fk0ZbpVvVkPslLQZiHHT82iu5ctOUJV3J0PYOgChDx+hgRo
L9ECyZBF4XQ/YJfkwWlayhMqw2eXlX4NFGUvEFX7mdbTLgyxH20qYKg5pj1ASErrocARGXdqRQA1
cYY75PJ5TDmF/RI36FMOQJh+hhShuALytj8r7EJexSgiuLKVc9ebTkbBRx+3IVT3vUHNcWPNJHph
6OkKG4BhK5skb8oZLFAsmiixn6r54Pag7iC5PMgRver6y2lE0kt2Oq3uHgrwdQs9s/N6GTfmwqsj
5zo4b7EKaYRId3Kw3jr9wbOj8Xp1eT3N/8E0/aX1bVR0XBNYiA3VYpGk1rR1LAVy8yxumGpVBAUB
WHnjKuGpj9rwVLBj4rELGtB1M5454mgYdnNfIJb/omn116yozTvZV4eRCuLZqo+yc8zLVz3Wd1Wg
3/t+Wr/pFsaDkcKqCYwbogoQkw4i8eu7mRi+7iv2Vb7TQoBLXbxPYaOtAaYFxdpTtlo/dJiYTvG9
PIwuAJK40/UlDLtfMdmBBsdeb/LmNHi9QNxYsPxRx1lW46/j+kj9hgILKs5zvDO8H5GtB3sxgop3
vksQZ6D3zSWaDzKafL0FZP+vKKaMzRX1eYs63+VYGfg92vc9mpDympn4USeFskr9ot0GU9l9yiKm
y9IunTv4duITSs6qj253xOR+8QD5ykGQI7odsM1gDXKg++R6CAo4bBMOBtBEsHUO/zhf74/jfJCv
bk1o0zgzCHcfWm1/rG0Fs1vZK9u3cf811tTJVyg7wS5ELPvsYaVzPSDEMC4Npt21pUUQDHyt0886
NrvnDkzqZMwhozXZnaC7tw5MsgWOHCgvIS+WdQW/uyg5AQovHBZ7DvDKupiFUufT5UCUuODmJPah
ckbtKYUysu9DK9j09dS+T+UXp9TCr7lRwLDvBzQKXe9O83r17EBX3lhMucuGnNBZxuRhmnuton1x
IziiMiRHBI2jntXOjw7hpJFbGWCj3HoLFFKXKKaoaznuwzUr2LdhieCKPOt6uSTM+CNJo9wuIl/J
8/ugfmHmbdA6MMf90HgRLACvdvZNBM0i+wQaSrvUQ6lf2vngCqjRVhq/fIjnOlONcNG1+9ChJirk
unwIN435xW+biH3/FN73RY3eXVJXb8AG1VVVdcnBB6D5mdVXmU8BqJ66mouJb1LiSAuC8Ty3pMSR
bDm0TMUouGezfjHkEZaNLQJLK5zrkVvVbM96KMUsl1uLZl2nX5spS94MlVSYauBErmtp+6TryXdU
3hHMd95dt582jtM0uygzo89pNfwPXeexJDfOtOsrYgS92bK876r22jDkht57Xv3/EKVRaXS+s0EQ
CZBqddMAma9ZmHO8LSuZO6uadoFSk202YNO2nfWlMHXHNdmgJNCY97I0fPZSE1wDJQxY75oF2sTg
xudeYOsx9KfqW4ki0EWExFQEcy62wTuuQJMvpPi2Tm0Nu7LZCq8OMZ6W+JEvrKDUG7Y7TyLO4nVa
22R2NqKbNsG+Mfg+VcokbydLUQxyS13HJz53KAM7VNztMVBQZLJW9TD1V/CHXU1GWzVwvGvI3wd2
8KrMRnn/jkxzB3CvGFEDFlCMyCVmDuCC9ne9XUeB9DGpbPmEWrLQ1RWqu3Zp3SLbOGYF2KexyjdA
aM2D6RnGQe5COJSKXy9qyVDXRV6N5+x30/nKtDaBnqJTUOYIeM0juqKM5xzDVhe5smwjYj7aKFQd
qgjIW8XaZ3K71JoSIE3xsB2VElW+Wp5OapU+S77jbQI5ttbs40fsfE8IQXWfQUDYa6tf4Sk9DUWk
HSOTvVXYkeeM4FT+UP2fYt2ZOc5z5A/KB9lCPkWRVD8FYVDtu1nnRfCdtCTco87cvRrsoCEaaBgo
wKbb5vxdkZD2MB22E+mQoqtyuGvk97xeRSyUEAlTakddx2QEUUnpsmXGi+TooEiquEUW1PvKU7Jr
7ET1ElB0d7KbwT56Ua3iU24ByDJj83vlJ/zGZHW4oraEKkmUBJs0lKGJWs57Ujje2YODDTQ72CVD
4HwN+eO7LWl5cv1Ov7JaWTkZki3v7HQ28fKG8JL1KLDwQG/FvQHq12KzOfZrcXc8uuL+qPoWQquE
NKe4qyb2F6vWbr97AUSRhwl2Fo6zPMtslC3jy3cQR6IpQf6hdtScFZ0EYFHt4CEVt1Bnd1dkkJ8b
0isrMZbmcYHI83DtALxu2lY2QOLOeNC0HJYTX/itgH4iLaC6la9mZBMa5W0+IRum7o4d1aqXCVGB
16keR/Zfk7xsUZM6TNSFD/zh3FidnN0jBDro06inaYtGVeWtmyRLlqWXGAuyZ/ZRtzuwFPORWusS
j4MWLbEYig5y0EeHjr364dFV5xiJ+AbX0HmOGBYTVRl308BK8FOd58ThtMh7ifcaEj+PJhzTZARD
iEEW8mSA8GZZICfBZMvuusH10kp51nmEhGy6/Z+ejjnTDcG5ZJhk/igwmqo2K3+iT/ADClv3ruKZ
tci8wnrq0ebfjBDMD0nWjwd4FMGmqIwIJLFSYVqUPqsBMJkcJc+PRkeruU+xiXaso4dlO5uprPqo
gAkuC8OqdqI75NJaH/vqpSdDdrE8M3bF2UFWhevQ9GSkjDhLrY1bk9Yq1LtgvCpmj7sM4TpgQetE
VbwW3dg0IlfTrexSgKuFCLECzssbQhipCau0IJByN4XztcJMmBER/GOScFsrJu8ZElt6MZOy2IUd
HjLsrZ2PvkXWe4CuhfKMrt0GU76IODeUs0abCu2/qLE/msY8W8iT39p4SC/WmOVssEz7A/AT4BG/
aDYd4tAooYG2Sldxnx6rRmlvjqRWt9GXj07paO9FgiRHKqXZsmTn/G5XcrIEFu7sxKhixke2kd0N
1aWIv4XyVW51aw1wKfziwZC2Url5rzrL2KUadmIi3hT2OZZN+7kDcXUsYXEvRHxIEPxH+l19CrNR
YmFUTm6qUjjS/JqNaqkhyU+l5WZVzmcIvG+hJalfr5z60mgQxhcwdtE0xwJsIbiRgu0YhKz5KvT7
lyImGqeP+wUcg2LjjTHnlZqMylWC+wRu0r+IlRA+96kDuxutObJ14Kgnz4OlL6vpBVlXxAQTZfpq
Wd1bmWjmc45gOd84BPaFdFUbb0tdT1bw+AosgELvKAdltximqPiSsENE59gxn6qp787AR00k/Ibi
S6nP2f9y4OZrkIBhcVjwhwHVPeVUylivDSfLh2OlSvZXcSVwt86iy6bgyGpCewbc/yTiAfm7Za8g
d1RoJm7nZrO9x2MTsQZ/wgnZstR3bqcFbITiyxABMOltfLg8ZDg+Lcvt579Jw/55W5me9dTEsKdU
Z7qCW7GeHoz0xF4XvCaeBGtdzNTK4lNzdGVvpfBjAgnLcaHGSYUByb++O4oexpDmBYGjhSIswPJU
craZH7xaqXHotYUay9krqBntFSFQ8g35qzpD8K1xIc0dee446Gi2gbIY7AHpZvLhp6iVgi0Y0zcL
39fTPYSw9kkPQrDGoq935Y8QJdDzYLlOOJDQHDKdBHA3J4AnTEf43PtrA0aIA1u5eQlj2zuGsdzc
YA2R9CnyZksVsLmJJghXJZXPWUB/fMKqE+dRDbMmZf7xwnD41W3sV8v4MjYZarygDWcitKX1yabp
kG0UYRStkpk3Dfkj2SjZqC58T/3qt0ri+pD199rYq7eq8aZTGqln0fPVmOVWXhY4XTTa2mygi1qq
tPb4mx0DS+5wB8j8FnAgfbOexn3cz7nkpLWtFWnSfpHB5EquwZAN7oiD1q7mQ3vNSJFP8J+fRaPw
SLs+qaqD6JrkPTZGkESksZnShWEyuygsNVJuS7X24gNUh/FSNoprlDpypr+7wv0uDwH4oKNbfovV
8oIu2GyDwm9W/CrJg7wr0hAdRU+xRxVxkTHBbnNMrqkC+0kbq/S7WXRoHA3FR5mN4TpGYm0fGM7/
nOE4NmXctiQBHyXbyrOytdOM8udcbXSGun+hvkiiK/K6hdG3yifMPbZDSqefU0gr/Cbyz0hFfhW4
5l3bclSTDmuiqFopfqDchN6lPIQbXWmSi+jFvqftDGxC3XZKnE3N62PnsBDLoiC62DOPtQkGBGbh
+u7zvjZezBRVjFCako3oVgOWDG2HLaXowpzuDvUkte40sJCWVKu7DdO0tOO0jLELln0kRXoAjpmP
BCP1ax0BkJnHwru+vg7OtAzgJ557a9w2uB0e69lWdkqQxEXu4p/cj5uLCOXgMF2WqvGiz23vSskq
XUN3rUEz5vMdO0bxomrycFs5mXQVc7rEhoUtx6fe1Mp937LgEI1ZmbPoRII/IdTvdQR26NmqFCwy
hlhm2zmtsnI4IxZL+j7Gt2m00vEqmmIqHFZ+8HofMWdCY7AI2mgbsAa6z+PPmrqA2I1dK7P6t6AD
uawTe/J8bObFURn7w2EcZzeTcRt2PgJPs/aePfKiaw3tJBpUZ3Rs6TrtFFZGs800/f2v+KOrVm21
QE5JdfWqBnTRdG7S29qlrXT/YvqQTIQC3VDDVIvmAXbFwSUrHfQZMlt5arwKC9oE3VnRDH59ysGD
bx+he7yL7fuMv7qIgf87kJnxWvJwDTM9qVlh8nSh/K2vMWHIP1o1+omgjXlJsPt8toJiayFP8kHd
rtlpiJou790SCLudOuWR1wCjrq3YyUcSTQ3COG1I4cgwl5RzskWsawX/5ZTCbxShMhJGzXgWjT8f
jSgknPvIFRGrN9tNUdfGVtTnYs/6lMD1HETtTpTmmtb4bGXtz1DKLBF6lPl+zxKh39cSs2I/qs/l
LDKuU5DVonZ4s7w+vYB5+FQlf3hzqm484NmEY8E8OCR9t0XpWEaElFFSu84q0yNrLUa1kW+nmVnT
Tur1c1ZW9spiaXxu8hp+fJ053yrlJCzznJLdGkIV6tMsLLHTeIWuLQVpEnBGDiY7zeBWmpw/t1YU
bZKkKPYUEOWzLZWQrUAgf6ptfQzmkr0cqqduYl1mWtCtjaiWt4YcYRIhKdfMR9EK/bR+KbqimS0h
lwG5M3g4oR4uslhT3YBczzYZKvXKB165aln2EYxtexA9EUf8b61X4XQWIc+Rsyu0eIha0CpM48dd
Il+UYvpQ63dRmV0ehR0QF84+xEDGbcMMm7vIxpckBjONYEG7ieeu33vs6qYw5ntEN8n1RSqFietJ
edFfvOJ1NKPwXNYdtrigxAbXgueyscMEeEFk1W6LluhS0x2+7fN3254/1+Io7furphTmERo83ryV
TW57/tSkMKoOQ6qErh/62qGJMFz+B+7KP+Tz6isvGCBEk/fFbHQbbWMZj/PCkxYmO0reA6V3wKiJ
huI2+tEgaed45vn4iYmBWliLiUMxJI4cc+o3eiN/GhHZEFky9Ys4kmDYuSX1oA0f9MhyRTDA4Sen
BHISPQfG57LSauWgjw7pjE5/M5Jg2KljDrtj3uJXnb3K4+RLZ7DGFoSNFIOYWRRzL7ga96rVXM4y
UY1f5UPOrnomdzwG+i6/jZbx5wkUC+/XUCu1X2AavYvypEzZe+vtslZTQDpCHxI40nqI4SUhzVxX
y8wsXiQ8j57MmZ56HGcjXX7r2VMNYU70PBDSexAX7cJvvRHzelLyuEp1167MjkGhsa9FJubENgX0
5NztDGBBYZMsHQ3vAziF1G7nxtdDHCWd+tCWcnTkjs7v8ZynY4MYe7B4zBWjtYciYFabRxcpxiJX
9/fFAlTbSxsOS9ETTRcmA6S9aUApMbg8CmQ+bxzEfBv/RJG+WBUz1SybG3GkUrrnTp7paemkWW6F
NNx9jlkjuWWMirYSXg0DIGsN1eCL6KVA1VamVDVrOzb058AbnWPdG59iMJq9HdoEiVOqviuovMGO
N2p/Qu7CX4dlpbqim+rGMgWkBuY5CJaga9D0kFJYIGXn3AZL057usSSCHqZRls20tt9qcdOsM6A4
51JHc86zeuMt9wZpN/mTsRDdqjSZgg7XekLX462XBn3RwoTcOxq1b7trEA0vy0VhWVRw5oWCWC3U
Y/orJmptouom5nmqXG3IpkR74LctLDuLhJu5b8L0HADzc/VaddA0m398pcubde1EiGLMP78aRlC+
CtU/GlXDgvv3fwnR3KViA5a6n5aDS3QDy3E2Yo5o7pcKUMMNRj73s9CNaGApmzOtflhRFf0Va1ve
jJNsSFSN/o1Vo/FNHRxvL84ScVlT1w6IlbMItfrgXyNti5aYzII9shfA0Uz+sF8DJwlXtlnWhwC9
gid8IUfXNzJqlw66/3gPvE5ovG/HKKAmZJsT2dngoiv9n41t8IZpwpi14X/iQWEFl1yTtj0Skgcx
2CAwfYgaSqEzllPvIoBXOv9Jtp+GtVTawD/r8kEG+WdvqjaHSIrrxxIJtxozj4knrA51XEXz1Nvj
jITEhp7gxC36duk49yPExX4oMXrxKhpRe91HvTK1nYuHRcil15USO8XsUGPPnbptEGv7rkVS2c0y
S92nzajutQz1o7DqPFd0oTRbQKDmkT8Oi9/TxTX+n8slTZNscXNDAq9Wtde0M65xlCoXZBuTBApx
q+0Kv01RNyjhbE0gW3aj1iJpbSW/Yl0/et5CDKezKLM4QptkOPSeChpPHIL2hhCuWlvRE42Yd7+2
6N8PZShBawyVRpfdE9SiFvxMVQ9sPKrAgH9f6Dfv5Ohef4ZeenQaJ/wIy0UZSPK7MTTRKbITyosi
bKTtqhxJ+YmuPyQ3P5jGa5Xr3UFPzKNeacNVj3Ld7fFq+CEPHSzX0vzqF3oIccfIzlDs7QOc13pV
kP94GhplZxhVuXFq7ssJyv2NQod/G3yUaZJ4qjcJYoosyzvzUkUktcSoqcrxk17xxv19AllYc1fU
SCHdT0BrKlsNEla+4gwnnYBzxpcaljZU2kQ55Vke4dzTW5vYNuSn1pgoYRuG95HG4200kRc3m9hY
4jUnHw1Nn1o3C7QfCfID5FKmf2NiWDTWPFEcjbrxo6Wgtn6E/riKOBRXeMyr2+cqopTnlMnIIkK0
bexoJFTjbzbye6d7TG2GYZgTJ9Fp0NwC65jTPQRhvT5FlFcXMVLLSJTnFhkeGkdYETkSJkWRMavz
zkEbqcEVRdafjynt3bjoMUcMKfOJ4hIgNX+ifkUicob49lb5JQy6etsrMYK5IuYFSXDWagslCmsw
sEyhqOqWkYIheph3VF4K0Dsg/1Z1DwLJHyjMldPYPMeFpSzYvnqveL4AvB0Beo5BHbv6mPdfpa57
gYw2/MAwbosUTbi2ulZfUhWITmxn6t410mxcI2Kbu38E/S5owC3Ps4IMa0LkzeyFNrt/LuXJCU91
wa9QHPlq0rJRdZL1/xw2k+rUVFmyE5PTSl6UU5kdsJNNmyU0Sv/YSt+jREHZILJa1olYlK4nG7c+
0UUeCMORjg3GqpFNqJV2RuGsGMez0yIhaAeoYwDKC1wRE6OPZuoCDLVVCguFWW3Rde3xpE3nPyw3
J4Wq8NlrMfbgVW98B6nnOrkv/Qwm9atXD/KbyvO14quNqWvU/TopV8c1HkArH8WBl9rjJ5PV8CML
YmnX4zq2bOZuk+UyuBSJdPjcjVAbj/EleC3R9Tt1eLO6aGopL5luT+c2BIA+91TI9S9HcSgaechu
Rmsp59xCtYbb89aZo+1KUqAtKI3FMvLGLB6RxmQPoqUlfqG9HUKC1MevdhYdefa6L9FggQqpfPs6
NgbyfS1mfa1dTMe6+YaBiE3dWB7edPZgK+xenbVKjoduby2AE6o7MZoOMPHRBvFPYhSbLwD0rfUk
BvviDQH77NVTPWcvN4gekEoKj56lUHvhNxIe/SkOj3U3VZRSsDeOdMR2riLo4JxTu7kBNqv2NhPU
yw647UGf1fLF0R/dQctL94/+PFF08/ntjpCAA4WkfXuc9tfcAqvROi3OPrIgMgvAl9ZCWCcNm1tW
q+0HWOvIkpJPQDnjDl8Lbym6dRIC9DRbNHqLLLn6lfFFxDMUvuFN9PZWy9NyyT4NYzZk1xdDrPU3
DWrSKk4an0KfzLbN65O9Ggbp0ZksXmmhTL2t0jpISUHxausZotyW5d0ChRJG1/5TW0px82czuAY7
+0XrN9VWnzEvuaPXex1dRVf4yIkY81E/LW4TduQny1Ce+NTmZO0gM/l2rlyn0pGvxuTriyrG6FR0
xUAxa4FYfubvylifwoXXqu9VMnUHMUU0beNvrEEpzo9Q8Y5bR3O9X6H21bMpyyuL184WnRuSTziM
Hcc6Wf2vh3G04nql9cGAHiZPrnhKyUr7O98z3g0V65WaKr7bDRZ8WXGDF53+AxOrIKaGSEWxPA3d
oJ1iLCaXzWTic/ZecKlvYnyS6vIURflPsDp6fNKhw4vHCEkBexuZiUwR1VKAzuO+IPfepxhELKR+
Lu1X8YiJSGIWR9R/XnSr6W4RiFk3b2r7DQtzB21TyXpD4gBLRG+w3gZHnbUAzJ6aSO81bqPG0BJK
dAIny5uWqTzU69AvrJtvG+ot3E2ebN2GufEosK9jFT+G+3yrz1dp7NkXMd0oWTM6iEUvxGRxmjZ6
N1TUQyhfXDCC3r1vOzalAUaH6JLvor4AChd4hrYDKJiSWhJ9w+93Ot4SlyayT0VAVb8P+by5YeYn
F9vyQTqHQb5peyW5iJhoWBaNy1ibejaSzBONxufzgtxkuUkrdumPWDYo32CCaFupAuRxmlUUz4HA
e8xgkN5MlJnO4qwgZycL+XfsMUU3h1tB4m0n5ooZYlBVeFLh8LG6bIAA3G0uJJInK4uyZbgTDqKi
CTpsRIVvqOjCKcDeIsN03gmDG1o43Ub1dO0Qst2p1pHaaThXVB7Y1vmwFIdhP05oYRZf711HK7oV
VBZodzGZyGWpNjjoNP4usBpEJ/SeZ1CFe3EaYXSdKI5RFZNbquJz9zEQlGF97CzzpCdFUh9jDwVL
AHNToLzkUVhvFM9QcOhI5JPZW9NprANzn9vyWiN9O7qGaMWImjT2JuuUb/KUzXsMk+UtbqycY3r8
pL4ZhIv7SfcJOJHLJ0/TRsxRcLK5B+8T7tcDlVbpOmosqBRSqrOzoyghiiNRdnx0HzEfOsWeX9K9
/CjiqtlRlJvPf0z761RIffzhQ4xIH/PEFPHvtFkYbIsWjHaQUMOgBhz/jJN3CpT6P42Tvg7kdD96
pfKXlJQymB14p4zDd8uDsDHLLPazpqLWmySkZ1fcQvOrdePLxlqMVpJhURcZK2RTgpuml/0mDI1p
O9m68uzp5T8kn7Lvetu+GAlOapSH+g01JHAn/5nQKP0LHiHNVgabsKh12TzZsOWHhG0fNchxuFhZ
Ku0N1GYG2x4uIjTNR1LsU4WQ6uTPyQko0HVsd+CW53Mfja8AzjScUFvmKHageK038WJELXL9mCOO
ktnaO8a3ZOtPVWq64l+tcDo2pCk7iCn3H06NsJno0Et4XCCRS/MUs/IXofv54sdPc/OPaeKSQcKP
z5s1uU/OM6CtpIjKb6WfnWskEo/cALcwlKPboEvRreV3vY4lNAFilZXVovLIgLUdit/3fhLpGN6S
JBOz/3sBcRVnGg9R51mbVG0O1WRo50ejjS2/3wyh5dIPUb+eR0VMHJkxqYYhrO9nPeJiEHMD2a3n
szycEO/XxFuNJzAxW96kWnfJLf3J8M3ytTaoH7DR2ah5U74a5mA8B9pPMWTN44ENxF7qXsQwu4uV
NRXZTQxZUnOiMBXdL9QG6RcEp5A1mU/Took3TgtlQ1xKUTCvSeph2IvrhBgswBmspK0Y7YzRWFa5
MmzAJSxQY1wI+rfSJQWrZyfbC6I1VuC/umK0HYyTg+LUYZhf56LxoKkefbXY1MilXNq5EXHRjaZd
F8NYe0xvzDK9GJp68rvS3P81XfJRqZsUQ9uIE/SqV85RuiqaMDoDipZ2w5ifGq8J8R4nJI40zyhl
tzAOLBrYBcyDZqKH57FpK5kclvWGvpmxvU/T5xEtI+2vy+pWgs7RY0SMCLw03MkjTWM7qyTAlEdw
ScSAI0es6etyLUKWsH+cT51CCeDwbP8Y4ltyzOp8Uze6fJxqRDikikVIO3cHvZWPTRgqx6bU3KAa
wrtroQ61UYn88YWUcvXU2fZ7gj/oO7CgdlsPNp7vc1dCR3ehjiB41TTW3gNkkP5/J0m6igBVIiGZ
FrVrCJgbqbEScNIlq52wtJRLo/eWmzeUhKqgt44sYiJgCHbwzerLZV/15ofp2fraYiex9f0yeq3y
6SomiDPRkKaY1KJ/0/VstsIxyM+i6XlNLsyIPJjostWgyGWMNvpCYQFaW4DpFLCh9+kSOXTHjtwp
cPAPqKCNT3cMHnysSsLMCU6+a0kgSwUkh8wmFS4l2xll5e9EOVuEHjPECWZT/zpBdO25+5gsRh9d
ca5QzvvrHxNdTyubZdpX4BfgLLECGrozTsbhLVXy94Ec3afS9P4KdV1jBzq7+bDNJxHWA8dfVmqz
TSwobG7mqP90OTQIZU6ei5S5w5Ka/Sf7qTmBLoG05jUEa0HyFupcqJdLS/qjq/7uGlMDprCMWMvO
k1FQts9yIBvdrcV5Z0HOMH3qpTWXlS+Ivls2FPr0PArW1CQ5vDJcvmP9jhW+6TbQz9e8ZanfeDMk
GBi6fPRGZQFxXDmLkDiyxaBqI0LT9xqcSkZNZcYLi0Ny6GTQjNMfIVL32iqqECQT54ppkjYDiXk3
7v3CDw7i8mU72Hsk/stt2RfAKBs4C+k43N2P0Gvc9roEWnTENGk2tRVNW2jrvAulg1ANEzpjIu74
MMwaycypQKI9VgsZMtTiux0bzLc/YuIwiVRAt5lx6L7f9WoQ8p5WdSthEyf0ahQEkbqw5nkVgjVG
VfSbKHUkxEvjTEZsMCc/mPGqDVpPewpIL576ylG4163sa58nT9h3Ki9WK4V7Epd4BMzxsEDpzez9
T7xhuNyEDw2K0cYHZTYXEB8TNOe7ZJZIuPvgWrJ6Qru4+Ialo7cXIXgPzaoP7PAiZfFCMdP+NTWR
dbLw7XbzInXegyGNYY5N5Vp0dX1oXMNBcn0ESfyugnCcZyG8KB+zBIUW0VWmAZGtsZ6Bl4zGk/o+
slxeDKHkgPsA5mkEZXoKkszq3bLPqBtR3BMD91hfT+ac+3CQr6mzEgxUbi8DWTJ+BcXUR2MjUWP6
1VFEQPcER6P9YWbpcNLnppqp/nqH4GCka9GmymFridijEfPMeYqve0yZz7if9vsC9+v9vsrjyn/9
Q1WX/3mV2s540TihswqLAtoGNpUzZav2VwVmLY2L8+TZBFh10uLUZ/ukG2t14lmoowaRTiU8CdgM
0ARealJj720r014gwp4SZbSWvx5C286sZd9Nb1aat59SUcaLCM7Ac9iMzcr2p+bcTVq/neo03iPw
3B5ra1LWgZOn18Cy0YuIqq82T2B86gLcrrIMJvad24jFTbBW4xgwrDmV08pTLPWUxX7tKrkP6693
0pdRGZWbGQSzE7tZ42bkfG3NAbCSPbDdaB0MiDrD3EiKUvDfooKJMrcSXbTK5kGczJUKevjyaJR5
0GYzPslWfxRxERJH1ihtHMdZopDoGhiNvoU1+LJciUmkzV2pn6rdiDkhSPbCf/e1AqUNKD+AehhF
KBaIwjNut9EP0yhOWmMZ77LZKSvV69pDD/7hzAvNWtSh1H3z0o8y9rqLnVTBHVslAFYgQcJNH0MS
FV2sfz6zoXwvEaPdt179os/K39HMFwnm5ndchMRgpRcGPKGI92yjxtaT3y0EumKyYHQOqizD9SmA
Fra8OuFQi3DZNDM4Uwu/TOV9dlV6vAdqdPgAtUusVNV2p7IdOKGIamB3r0fPA9LkC1n1tU8yBc9D
a04fqdX+bAHXX5sKnyNtnKZjmoT+vtPxzwQ+kEHYgNeVlFWJHxwAakSh0s9ctd95JoKz2iuly7aQ
/5wz1ZemGJ7TsE73aGCgcP67iwMOcvC9pWwzb/YXa9TgnHRhdcC7ICDfGjZXFXfhipTyp9mXp1Qv
y2cUjcfz2PJhFvExRVQRlFW5v09z47ryPrrSb/dOEKILr5T5Up9UdSNXcbKFRYnu7by88RBTJWui
6QfRHRuN3Pjgv/pKIAEydb6I8GDY8f0kpzG8TTs24VLthmJaqdEA18wrImTdwviWh6dIz/Or6CAl
Wx4Mqf8W4PuC9ZTeaytKjOWi1fuj3hTSl6au9pKKvRYsiXWc2s03yaqQU8+dFvWXEOWQxsqPfCur
g6rgo1jBUb6RIkmh5XI6n5h9FXnxP/OXXPryAJekMU6SbftVoEbGmSH+b+Su8R7/Gge81mMhoHf7
QQvQ2rSMJ7HMxvHMuKC3+STW4GJs7omxdB4rmEl6cl8quFel0awHM2NhB2U26DakW6kl5rUY00vo
gIMzSIsv/KEN1wFKjDtyP94Ly/ynYEqnr6mnFwtV4WaqB5YUEPVJ8swDgzq+tAk5xxU4/viVm7db
k97U9x4+zmfFs8NlhUs9vArDWYlnJYDBEzmNfvJDKsFukIEUwcLPXOZyYb3nuCoIfwAnysO1mmOw
JsXaH3ETvM89/nu+XWSUhvJG37Iz6Pak5aidzMqpgeENKwQDlE04d8uwb1yz8ppTEUUdSdw8XYMo
Sw9S3VvLjEzN12o23A6D+BMIfLAZg6bY1nlkvLHH2IoJiScvOp7jgnuKEiuY4AEbYagp2RextkOx
nRr5FEf70sucd6mn4B0UyqeE+iuk7Kxcj7q88ZXegyVcjB921vL7C+TrEHsRNO3pPQ+08UMqTG0t
5WqwEbOAwzxBtd+a1ZQdRaML+PXfh6KfFqw8Qwq5k95IpLWn6eJh4oI+oaM94TYWLZNGN1fSrBgg
Gt5JqE2kCt7Av2NGpk4brEoqt83MaDgFEaRKy3kxis53EabLXxRgxJsQ/PGudRz1qk4408DBRylT
nxmM4IwBCkONNKJgpfO0uilCIcdHU3hxe++S8Jf3Y9UuxOAj3sFEbv4+DfBTtM4cBJzF7FrPmPM4
53H91PDzBaTXL6qk1Eup8/xPvCFxa1GLAXabVT0rfnYS8dHUpHWDWq5hdP6yD9L0qQqH9AlhSPUM
AhUtW0JRkRrwtqyoWJJbrVbNPEWMZJI2IgC0ER3uHs0dzXZEd1M1Nmy3lZUx77esHDUxSLQZRYjG
esn95MBtgEXf/CELcuSnzPRNiiMPcZ/uqZq/dsgdFdhRoDBqzpNkpf3HR6xveO3llr8MiZ1jsZXm
EiaQEQSwbVHhzKc5zO1HZbMDtS3W/5IRb/vOmSEeVXwocvwkYkOjMNvJ8UEMiKNHI2KGV2MDLIIG
gpNbpA9AqwxDn8CQASnlRCiHKGgtn5LSVGF21KoE61yt4uNgqKhqAszahnqfbcxR99+c2rymsHO+
y0UYsbqQk+fQ8O0tedwWVUy94tM3/0etsVIOk2H5i8popbd20pJNPcKEEaMeDgQkv0CGdY13iQzg
dFXNAgF8gYWlJtY6FBaBz2LLuxRdlrvKiZXDh+hFM3egHqt6Y0sV25LSQeWijw+oeRknERJHYGWM
U27H+NlJiLK3AXh8FFFUA0rsvxN1Ncvc0AyB0P2OPU6GyOkvA2CAC/SpBocH/l9hSqFOKYORu+tU
ii5p9HDnNdm7mbYAb+L0O3I7ZGpsubwBzel3cgNoOiEp9aYzA32v4BMYJ+kzKEPPvsGK7nEUBcqv
WPD7SIxGDZ5nuLS0wrMFGxcLznwEglLsvqnc+0vk59OluKnELeRBbt4HsN3+CM23lrjX7jPm7n30
37ki/jhBslPlSNYbCRpdPwF4tQ6wqPGUqGBXSKzU1ry9kbEN6rmiKfW22xU9JhVNWu3Ie/cn0XQz
Y0ccDRO1xv/j6zyW40aaLfxEiIA32/aGTS/KbBDSSIL3Hk9/P2Rz1BrN3F+LiqqsRKFbJIGqzJPn
QH9bbsiiunfqkjJv64QHe2GRdddtfmr+7P0gXA26SqYppifDPunD3WxcGrM10lXHxvmUgfk4Xcd5
FL+PxdgmCk7SNUPK7UKzOcvo//f77Tp+wVksH4FMli1Zg7Iu913lfEW+xbjLrNS4k16VWr8PYZMy
7mC7Q86cevTNzW+oah8l5l/XiWPSZR9iq/L2N3trOON+KOMvmWFVl9LqK84VcU1vfA59TTuISSar
Tq3HlXR1REU286xC5784i62fAqYntzEOvpZ+HiD6h68u00+ObTXPJjuJh9kZ4GFNgcOXJDi6ZXdr
8nBsYFeVnYZVzZeK/P8zkVrtObRTmJrqae8MWb21F0bQsPISHl1Uh4GlGet9olVv4DT7o5U33ckh
tek1wx10EMpdgA7WHcE6E/Cfk1PWXviHngjuMV1GFP8YbCB/OaqN9c2fp2b/52XibViUUpC/ZHtp
jFZNqTbvspVc7bpwy85NZ67lSrmVF8UeRz5xCoirbBV4jFeVVh79RHOfZ8fsLgWgqVXew4ed1pxv
id+03aoO2vnu1oDJjygm4UH9bp2juvuXV2xlR12LoZL4dTVhyPcr4jFhXRmPyfiz6jp794ff1UWM
4uf1CN37madvxCZ3vy1485s0NdiGFdCdADiFnj2q7VjDZOnWj1leoTNasIMTG/mS+pHMLuDrpiLX
jtut8VyqZ8x0NA43G9wi/gH8SLYSW2PV0BIbSFksumRNbLwrlMnwv2xo1TpHC8Sd+Fp59mxBQKZX
ibZCm1J5CLS8uOhNaCLS089fkck9UWYK0ZIGWFlF2Y7tZ298hvB7tQRrtgMEyJdhal4ohKtfaz+2
j1VbWRRWtvNX7xF4W/M1zhtlW/XhxBHMNSn4+B5oevGdAuhB8e3vnspbniRQ9txoZQvqBPgKZ56S
ox9xtyiYh0+Jor7m4Ix/GvpnYkDBD3XIqX/rzZerhAOwrjsN/je4CaJwNzd6+RWwMNwH89fJisxt
acWEZbO8rzZzZETrwDWOruonRBjceTVQ8RxCrcBfTaFpM3TQlb3NYAg/FCG6VlD7+5+VIrvnBubP
IXbWul30f7lQhfCbPzsn5FG+Cv1eEQT+wn4RHq4BAhmDYATNshDzCUHS1adUvyGqGa8TVbnYdasf
JJAt4Wtpmjj094BkfnQ54PB25buhs73uPjIIjuF774sLOZz3Br6iYK+xVV79MYEmVnxwXT1aD05f
tQhHHqbURUN5mNQ76WWzDoiLdMZ6YYowyyj6NAzWtClKRF/byRk/KcvTyLJ+xPFQ30lVVjXtjMYN
rlVZobUzjT641msx44Zl+EGCpz71lL/P6OYIlZFR1Efdo2Ku6ONLz3/uS+cN9QIYsKlF4JC+Nplt
U608oKtm78bG6c7dmPTnvZ1P792bkcqS/jottr0OcukxoFJx5S4Fenoa/YxhDnge6jw/g52HqG45
bLkwHVhREn9uuz7cAxIuhmMwDsYx1Gv9NKfFe09sUKfoJ7SdjKP0/vCDaOj32WLSPthNX4HPTNoz
FPNsV27Sun8o7Wag+4lpocgFeerXyZ/Cj9YQjXfUhyTAdsfpU9QVALViozsR45s+9Q7a2i5b+dA6
SSxWQqy5n+f3MQWLv0K3YpahteAnbbXV93qGjGkzDqhk6PNwBmuarePlNFfyb0dhtbNrxrz8GBfL
jyKhRMSMy0c3aOONStnjQTeTR5SI6jtpojngDEgMiD/EPOR5V3A6oYohhHWjzZ7cOcyehjhMdoFX
xBsZyoSTFuAaZ7tYU2RgB+uZqNphAoO1uo5tE04JYHTBStyRx8mQVzC1c5SVL7KMNJ2vNZfJSI63
lccWhLbhB2sYUd4/gL98ipW4XFcPCmiITS1/EJs4xn3AwyD9HHfWfT9an+chILXnznAOTsQtzLn8
YDjz+Nxa2UaV/CE781dOTTKlLd5dylm3DNMXMQUqtbGuYT/KyPPCt2zOtHvxjHKEDfU41q4LK3mP
AkBY2yfxTSISFXDaJke5kV7B4QuYY4bahbtk6eBtJ6vLd/IRx97O902/nAmXzziqrUGOG9y6XDvX
VPmP6LOsZbaJU6SGwY2s5Fqt18Ff82VlYe0fXxYY3PXLyoXW8mVJtoujWJYvWxFVJIVK/qPqYRtV
4VqcO0v9rAZOvcvjEqaIIdc+x9TVjmZufyQ4n5wKo+TrLHbCiF8UZWy3+tDlGyEFdzIbCZE6fpEQ
jBk611FYKNW9C/0LrDsaFewjMHVIezYpJTd3EYV4dzIRaCpbhB62yd7QH4jRwY2YPVZGnz/mTmru
yqb8SyKOo1ch5QtlxUEiKIWSThZ7Qc4eYpyFfObmOTcLVdKveGW88N840L2ttHE4jcjJARxpnac4
MI3HAYW/ZTAlUA7pU2ydQdy/xYtJ7AkV7HtfASIgQ1KjVCuNcN3ELzx2h596On3n79d+a3vgKYNe
wIdQBNHRS0v7ACYppGamTw963pBfrqy3UQ0UgvnsZa/DoLIO1mQseuGG9UZZ97AlTI905eLsljxQ
4OCttnneNRu/14Jts9Siqr51DCt7/NDZUXXqyX/c7Gbfjh+Mrq7Q8/vd/2bP0gqWnaV4dVkn8Aft
mfdVxTbH+ZlNVnr29ZzdcjJUu2iqiB2HRadvOy1pT3BMNidtrOd0pRlVr28txWlOztJcrbNYxSC+
puv+8hWDTF1XlO7VQabkDiA7ppS8JitGeqGilLd0r159lcX1QW55vdvVINfVdUu5U0ekD7rueK11
fbOPIAxUOEHa4Q4aZGU9wVb3GEKz8lhUMF/yl/ktEZexAAoxa69d7e3yac6OyQRLxk5QTAn0ROVK
ulTs0fURl1HgfD1KOYqXeAHFHqjTS0nKkFTBpS4NEHu3GbthP08SItMOkZ3dt3OVnftfTTeF2RnZ
wncbisDFpinRQRSXm7PXpRalvT5yUnAYWJ2pfuyceQU5o/M50Mt+n/uVvws02/k8T91GdUftzRgh
BVUSd9wMnW9/Bvb4uaG8/GmCZPx+9ouMvXSngKhqF35XNsp1BrngrTEn7X1oayqaMrex+BQ1kV5t
1vbTDHp6I7NXR5kO2HsdIiM9CV1pBHhrb9jThyvD6Y3XFI6Vgk1djyhcnEAElIOrHTn0hqWlPXjg
IR8sZEl5vWaHLJkNeyW2sHH1vWkkI+VL+EkT+4GzhCIeY3ZZcBuSq9nw+wTJkYsAXVtXC0tM1Bqb
0c6Ki+o0z30B9NNzDJgAnbTbT2lsv8FecHZ4MH2Ly8RnownrI/VpfICJMPqc+OVe9U1kIZWZEmdd
tXW+eIhmaFvH6l7GmuF666p1CRfn6tvY9NThLmqI8ANTWGAXZO7nsLmYgBkPYpNGXHwjTwFCDN2a
4ARKreiNPvKo2w1hl9Wki8M3b9hnpsq5Fu3kC5KXzbiSrhmU+yGf2tPkusiTiQ26beAeWj6vjQD1
CrFJQ4I46jewxfIDivwn8ZOJ3xaU8bJqRoB2Q9ATCZF/YjX+GMaweW1heut4fwDnkFnBdNyG143y
soo4lxX53JndY5XtQgvIFJonPjm2wvDmFQHnaR2lvrIBGw6xq9+8NzIMJlhu6ymf9yXSu9aqyGL7
fjbh4wkaZHwGd1OW2rzuOfrA4GGP4V2TQzywjGK7HFfjDH6FcP2woSakeYOXIFlNLPe98fyVa5mU
/+plcubJUHzVB974TqY38IDr6gahl+ZuWpqCrHi2MUcfzgXVeETnfrI+1sYQ7WDNKyCM+NsxSNPW
vsAyWG8SBAvWkxpM3XPZx+3dmPfKqm8MB3ERS7U+tkn8s/NsyGWXq5GVnzhfOZm2GbV02lmcZSai
f+XWSPQvBaDUdTeqytqY8vLOWpo+7ZOF1ShKgcJK3zPd8ZDk3vuUuOqRDwJq8b963saGWh55Z8bH
25IyefW7ri5TThZr15v/dvGy4m0oPT8a3232mEwHBS2x3xb88/bXj2zxIYKF5vy2ltzzensxen0V
rzRUtnbomZVrYYpWAwiBbTOrnkJ1mC5umL1PgH1/n3CDageHh32vezl7drO790If4oOy8oc7lxrp
uYnjByeKNhG8+neKYX6qVcUrF2G7TyH8Q3fROPQvOf/r+9I0fVIhbv8S5b5+mnpeupWSbZKCc7Pg
IHs/+TSMg4KQ39C8+cVJrPPkEsHhSNhp5dlXXOc+CDzn3s2jHvKkIflWNr1z8DpKCGVCXPQcGq/K
To2VL36364b254C60eXmK5dWC0bDy/p8e11YpqdSpeqM24Z1b7sbsTV/31FGsUUZiTpYxbFHPOJQ
aqg/VKYdvlhGF74kmnNXuAY6x8so6MElkrZF4n4ZSlM2MKf/8ritIZOy0H+s8T/vImvc7gJkeK31
1jmqcm8ltG3pYAXXYZFPLzkbsq2X9q9GrXWPbl69N0WdPKeQNZ/FJJNN4UOz5xEesPJoQZZ7afzg
tT9lUvt1+TSnUOEjJrIXm8xm/PHy20kmQJa7OVuGu1M4MF1uiyQlm2izd31oYP/+NDHcjHeaUh20
Oh3Orl/0nHK60ntWfKU7+3HZn5FS7689sYEG78+3WekFcYj4R+XC+qyEgFHc0D5Qa0r97NJIT5oE
trjrsPUz92Dp1KUUwT6r7OhgUg+QIR8eQO3cGtPpOpauGK9jAxlncF8wHTfWroXTYD2S7H6EIuPv
xu6/5lMIZ5DZhzwuffSQhjFA4c6P821oQZhnT361raDSPjhocAL1AQ/TCzRGunr3HbI7gJICjBGT
4gGukQZwXbIb+3hYFSjStJtcyyYY+jQ4MsJnWx/HV4lfEI01fx9oGTUmqm5FFzvRPnqpXm9CA8J2
v6wMgjHqexMNvkHVmcvmAt7V7QTNS+lSihn0Hk9eBISD+3oAP22EGRJ0jp9qm8yxg3tKgfK92jaU
c5YlMhYFVXvJMEQPqsFvkvTCispuC2QSXE1MWLETPThLU3iIANadbq5keJugnHbi19k/3Ey2rdxr
oRFe9DihchZxhQO4IPNZswLrwYXfJFzU16ZFb83zynQ7JpzwfrMBM44U4IgJ7XFMFfSx+2Y465N3
L6M4sAM0hysy/NGDZvKD5bP6j9PS2PP8ms9zeVas9t0ElU28LilY3ouHTNQlAWvHIiYuNn8hFIKo
50kI2a4EbRDBwdOfp/ma81gSbGTK69mG1Sw1u5zGL3FNEWmXZxsL/H2QVueruW6GAhig+hEdw247
94hNUEJivbUqlcRJRm7C7TXrzRyyV3BH6aNM5v1l6kLrAzBA98mMvJNlQa1sUVd4dHx2cIPbPPOe
bp/DrFZ2rlMqa7GVKjrHtg+RJHw7/rku+r+bZJyR8yBXl3RmvJ3tyl5nfYnWCMiSV8588cmAlrdr
LzP1cMMmj8zPbVoEh7hAqqUwyyTfg3L2ObhG49Ysou4yaxB+kBF3wUMFNsqJi+fV6CCfC4uE9jql
HLg5qdy7o9Pe105vwa1jld6m4DdkLUa1HDroPRxTW5k9XzJ1+OVCrf2H2umQpoOofUn7H5FWRMBG
aCJovqza1Z7F1AXqk6c5MaFk5twJNjYl1Pzz1b+xEUWCJ/kos91MYROBZkSdFCf8YLsJtSgByVBx
LiFEONou6iIy6/qVetej4r2SYRzF7kNR1xfxVaACeSGnCwFGMayhPFmTltWe5S5IEUJcpcSbMiF+
7Wlhf+7zWEMzvbA/Fn5+CUIwT0pYfaP0WnmN3S7aW8k0Hd2ImkxtglBEPObwM0nt/luWhO7adnSg
mXb1+1p1ll2aCjovXgWI8fqZ9lxGwQ/iB93ZWkZN3QNmK6qnAanWbN1VZrGJrBh8QpJ1p4j/F0Bn
ufelLYpd7xj5d61qNkXYOQE1o/62zvzhL2jAc+qO/foN4gHi2XzFxyYzuz0FzNpGqzsHOQz1kuWt
8WjAnP5W1/227Wv7WUZG9GC2MGtSL+W8zvGrivTcW6wn2jOQ2a24qOMwPVJsdC+jMo7guE7jrzKC
Lce6mxZVCBn6BQWRluYo16GTslnxusxay6xrFskhHiAj05e7dDk/6KyszW3u9uk2iFPqOtyZ7efo
V7tw+bUHWBEC/QFSoqEz/IoEd/biIVXQZQvL4LCc4ZbDd1At39mHGKgM7GNquQEUtV28JXqtfwDL
vanGVmGHXoSkRCuAKHZewRHo8vYWNDlV28Y2b5YgsboUBKma+j1KT66raT9gQkIRckzd17J1Iqh1
FBPhFsNES4JSCbVQszfSN9/yKdV/OEB7vcSO/iI+H6zRgA2eKYnW97FJ3q5z9fSBnx2qE6befIbR
mCWC9sWqURK3iZbCATx0jxYY7McJjegVe83+s1Ylw0ZpKWHQ+tn6mOU/xTzaaXeIVR3kz+LVt8pD
4qTZS+0mzqUEdHO9GnRUvS7TBbgWdcZrq8Mmv/hX08wOsRrhNFmGI4dZ21QSxDL4fxlnHwXoxa53
IFfQxQzAMSkEscDQmC5FoABznFWjaOGDlmftASbu8Dos5gHSdrUxGvSpjuIhjWOlOawOpv8xr4b2
OgEXWwTXDYuYgZ9u1BKl9avfbeU4p+oXFq4eesKwvS36m5+ZhJ9ui95uKYv2jupsgtFsjzpxjJWh
d+GzZ2nfhAG1ib1xrZSoP0cIpD1nnfmtR1rxi9jT2mzW/TBSp/gLO96FYUU2NW5gzPobT044x77v
iqvaALFFUOcz+ftdrNXQlyxuN1/D8gj3+IjMqpZjtf1O8zKdv0Wj6lZNDtH+6toP0DrZ64H5iYrQ
6c5YGj0mpXX1iUCfnpE5E2iDNEq8iHNKlxzB+N4dpGv8QkbkqO1oQMGPdRRAGdppA6C0Rcuz41nu
QWYHhOJ6zZ+LBkQSY8dtD0qZAey63i6GfAOyX7n1bx/gau7S4sGa/GH/rwX/vPnt812vlHGuTR9T
r9N28kmkuX7e69XLJ3Vi+7mAZuaUuglKzfmERMaoeSsiJe3joJfUyIeNuqfuq30UWz04cBul0KTo
CAlWW2jMqBFUSmSluUL80moat2xOMyKry1oDfGD3QH4Ab9VWBayLZwMVNcRyo71eWSGkq6NWPIye
oa4LFMO2pVMVD9likwm9HU34HNgXyoQ0MtEqQbyDD6lct9BZWiuZqWNwYUpJ2vrmKL0g6aBO9Kov
f9ghxS3OiT+cIbCP3xeJHaOmhpvY7vIp5AJp4KS8U7MW7Zbcrg551Xof4YXeVK6ufBncFsiVo4Yn
dNSSD4HqcsjCrs9xtgG16Z871R2ee6v7SmGD8iWfFUjRYx6yqkIh1Fi53UomEh21JT5s+UhdpXMB
ekgBynKFrxZfer3TwW461jnLlGIjdigX74DSVR/6rIW81mm6rdzZctS165jxpygN8sM8GdYO/Xf3
y7CRaSOs9Z18kYBtn3wRsWv8nLZm7f32ReQLtlrx/kUaXfXOuWna5qGp23yjzKT6bk0I1usyu+eg
sS6R5+1uwHVtKJJpJWNT77UT+/mdgN61DBzmDO3jKh1hz8n65oczDu3JjZz6yV+aBJP3y2Spff3U
5v0PY/bYz2upSUCgbij37tpTuHAHu2YH98eg/YUObfgiJgUE3apQSE1MdtEcxtGYtoYN94w5euFK
H0L/R4eCy2wGP0YUnRXeWFqVBS9uW2kwBXblcUqb6bGKC2INcPj+pU4fY/JFAApBENvV9O7aoeDu
x8R9JBU8U9j7W2YYsapwryiQhWzybO7Xzmw7e4LfwyWtu0+zSQ7FRwXDOsV/D61ejUnjIUxzV2ug
b6R01snjY1G4/UnqbONbsW2gOsWOc4i2EqM4S+/muFxbw4hMip3PnUzFiIZZErTTBgIrbSthzaqs
4nutaJ5sCXLWWnRobRW0Vxm7Gx3sNGeUYfqU+97G0NvyA/X7DkUfVPuKvXEon0BDBrasVplWpKKT
beS0nyiHgAzbGBoKmbX83kOkXPbz1MVaMN+27cr0YKm0qHpcp7FixetxKLu1M0ESbQWK/9RCGfDU
ttOzQkwQpMrsP5XJEN51zfAVEUGq7vO039VDq+1kOM0Iuk+NGt7JEMbrfZJBAe7OeYKSYZCudNOv
4VW1wFZbxkqZXPOp9Kz4uWqofehT9ecAhHgTlJD1aBaIv53VuBBgXPuO9K+WFopu+IloKFpfGUHi
8I5gVCpTb6+lW7ktis9d3Ibn2B1qBwpJHLpQoVmMMrw69Wrxs4NKeSuz1/tc7ymeYv39M+Ryl9zL
v5qdoe6oEMwPkZ/eC3/EQCVIsxoWkgmKI4zuAt/vQSOdcJTpqw0s+BLfSJKz3Xn6lqf/gOYBJYl6
x+sKHGX96oxtDdsOGCoNuZ5z3lC+oZOXS6qpfEWSZRPkXfnRDEf3zu6ggJVYGumHtxhKlbXTDta2
9ILkY5y6Brx7QXlS5zn+qDTah5qN6mObVuqbY63rxSksXFQw3OqrjPRMVY++CuhOhlQWAtFKU2cv
Q7JsH+Kw/aHobbTVJDjdLiHpYglJuwNBdBK3b9BnErsWmzRBaSbbBXy3ASfZ7L26fLZbVz2bS1Om
I+JjLWoL55tRekbXUDZVTnB1xzGYaZzFTZpSS7Wz1SZR9SRdMWYNCKKxKfg/Xy6VS/TOUso3me4L
oyesQQGKzNhNF0EAVJlrqOjIh7h2/gy9YP5cZGAoFdKKO/4o0IIjen1XEDm/yKxaA12kaud8nawM
Vd+lHf9hlDBOh/e9kjMTHJqjyb1vBhPwTXGSwW9NmhNxyGHhnzqIiGWCd5l7Hy2NWvXloTe1EDYk
1pAJ6clsmbZbqL4L4kP43uzeonvVVSiA3iYyJ9xqJn/qzjC91lP4l54Z6eU6qigQovgkO8gwaUmd
MaLge/GNsyy/Q3MtWTWNN72GXlY8o8K4lklpDCc6jYqaPFaLAxzQPPB7dGk0z3agaaLMX8oM+67c
KGpqX2QE8132aFMQCmkNG5ESKj4SfEs5IorlG2NEPgS+y/Re6RPbf05ATNq+Ee08Ejp7pW5QSLCD
tyGsoRty/P7ZhtXaNKjnSQOTAGyoVFsZtm6nrSC66iCd7sy3JPxcIFH2qTaq+mySceNnmqbj8uKB
ETK2v0uUxFaScNcHGUw8SwilhMlgrcDDepLZEE2rAFDdg4zmyFmh5Tm/+oi8APhDV7VM9UUf8GOV
V9nFzspU3Rv6R6TnfhuNsZpBBQKJ7gZMa4wMSpuuGttpV+OCVy4I+D25I2KGy6hfmrSpz7VCcEtM
QG5iQtlA4MqhV2FyDXIY6jm+pQsPoDSWJFmlu6iQXqenfqr3BgJNK4QpTpnioNIWu3cVIQH0Ewzv
Gb6J9MsM19rKzvzk1QIMvCUa4d+HZZkcRmrQT0FkI3LhGvXBT+JwXDWFWly6pNIhdYXGjawiw8Um
E/0UjQRGgFuwF6kOdh416wTmUYhAUalJ1ToPN6IXH2cWwA7pkmycqOmA6nLJnmhLZqYc+zs1dubD
zSQ9ffGQHvwpU7qBZdinEgW2LDGCDiD300mbNlp9KvLyjYdctZMCUri8Q1Q+GTZLPekIBdjOg2iM
pHfe7YwZxT+lssonKIFXSjK2D0k7ZuHyctn4iB0hOLcM8zrd507nXzRdm9aJ3kLv15cTKhw0oMTL
atWa4VF107Nra+GL0XEk75rauhuqvj2VBKD3UDSEjyV1zBtLH4KPbu/8NAcz2OpGwPdpgY6vUrOw
123rxdumsRmDJwzXja3bu8nQv9i5Hn8P4appvWL62FamuQ0j0hrWQE0KQSyYFbXK/FaPT2yTJiDR
kXq8asYukrO9Hgwn247vAMDCTRbxObcGgZ21uNzUZ7WhDLZTHwFzcXtIUKO+3Fdm2emrrGnm+0wF
VN3730cXqNbVROZsRkEQva/K9cs1ekIzvI+/rgiT5i2ZzPwoE+IsK3ngm09EXk43U3O9as6LTVDo
4+a3m2Tsh+6hf4GrKd+4YbLR1d7ZN2Ay76UxSC7cK43eUAWW/KAotz51WUOqQroBAgwnSEabE6zc
/btRxjJz8wE5wbQYfZVrpHfz+W36D5//vON/+fzXXcV2+xDS+y8/+UipfMQ/Pt31g92W+OPO12/9
x23+GP75DaI+9qlkmsgKqkkDs4NTQ2WYcLhu9WCBDRI0iGPqNBGEZz6RKfGqRx0v6V6t4iBjaWS9
ORjLY6ug0PP/X31d3jLahn3Bcqc/l/dsfx8rM/zZssivz6l2UNqmZURZzpIfKKcx2xnDTKU69HX5
ulLTgzGPyn24pBCqyC6PxkxSQvIL1yt82EuMIHRO1yE6tBeziq7phutVBn8iRYrI73WowXRs9E/X
G9xuKJeLR65k15tm+bwhv4oWamcDWR2GCkyfToig18eLFrTeyzS67G6i6rOrx+7KL+D4yaeBzaDv
WS+xkw+PbRXuRm20XqSB0yZeBQFnWBmia4K8z3IB7xzrxfY7MuZRpWzGpRqoVXwKfAaeSSdCOWK6
NcGQpWcZJkuV0G2Y6VWzqkowkNB668cx8nlIGm3+amkhWt6TTr1V5DRrvalfmjlfKS2x5Jp4RgcV
wZ07eAoPaRtov4zbPB7uamkgKabWhF354if2cuq+5J3hHotFKzwBHbTWda3dybBdEMoOjFXrGUmH
XSCi38iAvo/7Zfp2nbpcd/W5raOoPYCluDh7i5RC7vIm0tp2WMvQN5PpMU9sCpL1+mryDBhFIy2J
DvBqzY9t8L2xKv+Jn5n/xHPSPM1j99ONIuVJ7KRoyp2l1uVGbAhVd5uEgO/GX3DQRsqmDSYYFEcW
bDSMFsVFJqQRWxM4DoJI1TZpHwuLQgg2Xc6lWhrpUQXjXBR71OBdqKylKMa5BNrXLG6qT0HSP2Rx
kb8aCK6eVYV71wt87p/22YDXu/zbXqWcNIsiDTbdGNlnPTK7lR2XcEVTq9Ohy1Z84UVkJJcmjGwg
8/Fs7TUtBHABqd68gxRuvFMlDuE62lMLG9/BBUcwbBLXRNatChEFjAfnqUnafZvp+gcZeRD7NlFs
fPD75DqnjL57JhAWr2+gnSs2Z6gRq1WL4nibEPhOjb4j9Sw+Snl5QYVYRDT3zIl0ZSYAcaXpPX8+
JF5xvJmkNyOEc/W4Tdxss9WiL31bwCrjbZX0G73L9E/NpKHnVVrNUXec+aW2hm8o2XXfemQaV5zU
5mct6aNTrbj+1pygNE7rCtVDB5qTOUPDMna8eVstW8gcTSttJdwoMjMHlXqlSrl6L5fIrE051Vpm
u9ikqoD/SaPoYTA2mmojoDxp7HBogusMuJ6FHJAjJLsPiKT9uUKPdzEimEpGuRzTCVQ1Spb1gn/7
A+UW+2uTgrKzmK9IN3H7ExI380JAUqGN4bH89ypiMwjphV1aHpHIdB8IJCNE6hYkYwrvQUzzYMC3
ZOoXZzGVldtwVoDitCPGcD8MarMzxpjkHwjYYd9ASXiGiZkNErPeFGQqoEE/XER4wnvwLEc1MKdT
P/xVk5F7STorOxM3QLlm0WHrEU07A1WkOGtRYiNg8D6UWXGWWRm2izMqLO/O//vaAh3HI0+SE+mK
l8HO2vvpVxP3LoIAiZ/tRnBqlHswvM2KszH01lLY4G9kQlzibGzvpVfCnAcCsDahG/nbJn5GyjFQ
ISW7zrxJOdWOo5xi04Q5II9/yEiacrFL7+b2v20xidYJxkMgt0AaZMcuvdvQIzUJp1QSkBDDRZ39
f/ndnK8b/9tYLibm9X7xbUJ6fpwQy7Csef0HHafwagZ+yW5but4UZ+vRQxFeHAGc/Zuo8zf3woyp
StfqbHV9oPrkOJ3IPt4eqrcHLbXDNjxpyKjK4/U2cXMu9fx6fdt006UeVkNnGRdpuqXnEcg82F74
+of9NkTbfVqDx3c2csEUP+no4DzDXqaemqwbSHhDvVmNtfVSFt1q4ii1i6G3ho0ynzQfVb/J2Pc1
tDMwKyqcglW1v49CeLUo6iRLb2gIdy9DsV19oqKmcrQajnOrIYbmlAjaF+M7yXbNM/biZwgGQ+SU
bb3CVmBv2MdkYu5ay6a+IlJDuGfSDXlq51MYkafu48I9UL0EH5zZWpTU1Wi5aV7/xGtI31EakFH2
mKrUpYTePnXK+QHyNEQq1XCG3YeaIR0pCw6SaWB/mv3uIVTD/LG0x0crzYqzjDIIZB55UQYHXq3T
Smz+RL2aTAzW/Ejspjs6WQtA4x+ISRl2ZbqfoZY4X0f/BFZOBgfJ1M2cjZEBZAlnJSb7VCjlp7H2
iKEB7pG4l+Z0JgGKId1dg2HXyJflWhw4VCTYrmMlBihQj1a/qZHLuguz4a+Ov7RmbVufdD/xng1P
zV7ZOo8rzyH6nJg/Klh+VvXCEgmAIYPRqB39+6TcJqbd3YtFGn0whnNRm8ewm776HGhPgwNVvTSp
nambXsuK7c02WnNzjA0jWRkLwT3Uc+A/IW++JKq2mxSrf5tJfBwHB3IV2SEsdnDn/ZseGjoQea/d
Jgtg/pf/oGYAU0bzziKwusoVPzzWukNeUQn7Qx0uTPEZ/zsmnPKdBhntCtSvda+6vOzGKOvWWuXD
HL/YpJdFBtR8sq8wTY+lNbt+GXzUgnJ1SrfUYNUvad6okIw0YEXNplw3NUJaDXCpgzgbHNAvrdG/
KW1EaX/lQ+umlvZ98H+sndeS3EiWpl+lrK4XPdBibLovQouMjEhN8gbGIrOgtcbT7+cexQoyt8dm
Ltasyg0uEMnMAFyc84tSPblAqV4rLTE3o4GHYxSVzePYqYjXDFX2zQv1E8FN7zV3PQPRwO7nEWXe
7asyeu0mN9ijYqS+mcbwDFHGukxBUz8Hc4yXMc0e5tfHxttb4CwDq//DgMVzjiY/PCsjSIdFDGrK
HjbEaKNlpCf5RRaqUQHumK1iWQraRygIILID4tZ2KELlTrbPSRjuScjDWhLb/BLkA3kBqE+yapRt
idzy+J4pCb912fZnb1YHthbRANwKXWNoyMlG01zrNaq9B6nSAKPt1QLq++In4fPko3ECLM28zlhy
UgKcUq18nIKAzv+YyuSVnJ7klc9OzMqtad+43dmfUtCdmcPvWuTqsK0cFdyu8BIIShwE5BXCUekJ
LcDlrUm2a6qg1xRkS6wofmBZw7YsHrxvZrErCsP+PlcvlV0xswxmfdcr3c/Fh7bBBeZUd1iX/j3M
mYpu35p5/looR7vR7e+u75CKbS31UYN8jjuhmq8TgQa1tOCQzGFxF4mCP0h+J6vy6kNbk1Qx2ZwK
ZJkYnIQ6cvK1+v2/XSPCyHNOTmN5B6dQN5kAKBK0ZfuFhudjlUTtTlgWLXER9HekabT70YZnnJN5
/5z3NRaS0HCOU6/6CGN7C7+qhoOjlQmcbWZEEm/NVslKdxGIOZP7gbjN+rmKccFTibviajqe4BcA
LFEDTlHI6YASFYceTrYBUlKzvlACxLI1wwwXt7nDGYL+omKy4Ai/DNkeqeV3z0WpDarPri7IxMSZ
gluVqgYz/8DXeSwea0KMpwKK7qPdoYwapOq3vknAD+l5h3uZZbrbSvRW0Wg+DOOdZeJ+E5ZTfbZt
7b2yZ++7i9YRgFRwRI6uwgKNnT/G0a1FCNQiGZtPq7ptzLNq7klzFxu7DJKfVKcCs3RWSCZnK6kz
JQspUzXFZr1zGiNa3DrkFd9KcIpmDYtjBKum4DEChXORcqAJPmVaO/HWColRU0N1sFL7F/Jo8VV1
NNKDp6iro93gIghujbAjl/Iy9MUORV6WTfoVv0l1M4v9ERRhYzdVKdrmFetVkSgQOTQ8TPUajsTf
BZEzTvO5pW1ubWMA7mWh9ZmyGxFAXE0l9GCzUOPn2UmsB99qrzXZBNv8C2jqCCQgYVULa54kJiRO
fmkK8XkikdbsS32IAR3l+ecusb/7I1C3ZIhbqFxoNkzgPp8bxSnAb9IGAtTcpdGk7bOqKXiiYmUd
OJH1yNEQoLTrkWTUTReVHA7ffmjYZyvLFvIUzrTd3Jpup3Ny6s5tVBljiDBW2bhtqro5e019p/Qm
Xh+idiv8qL2ruv7n9sIK2nNklD+1E55ozk61CqJOPWOW5ydtc8HUornIqw5luyXPQ7uRVVkUrIJH
XSkuoRhWGvNZc4UNmuBNTX28RXRrOskaexrS7RzQN5BJx5Na2Cc3s7q9rMmCDRbaOeNEWl70gkb5
q/dqN2tgS2y75Ump2k/s2ftn6Pf98/ipnbICOG/WP4fF+DXBouoke3xHZevTYJRbJNsJebtFA+QM
LX5Odou2xF9ZZjDqNK73HkSaFUpo1quPCtjar1plI1MY5HLxEm8t7SB7Fbv8ooyJedIw8xSJcvj1
pLxE0bSat2zFOnA9wiMKCZFnDj7LmL/l62QD5CVfJWx4CPjrEdt7pDhICcgCLaOLpTvWbgZ1dOoa
wz327I80UZNNupPM7UqF6HnioZ7WZkXqR3ab9ZieZIfXGZhZAUnM/ezIrhR+wZA6nyPUcEEmBA+2
GkbnClewBWh053PcFDX/asW9m0k7P7n4zcnxYHHrdWIM1objhPOQubO+njJk83Rx/JsDWwcw3FDl
uP8ie5WOqjRpvvVKk+bbvZOK/zpQVFQTgAIdDRFqkFeDXeg4MnvOuHchXF17m1THnIZ9sUBw+XnI
ep7OxsVtrOhebTII76KjTAFq3DomLAXgKG3w6T6S35i+GIVjrcJeVw96UkYv/6bd/NEuWY6ZqVkr
xEyShYp+xkKieVtEUjOTJRUloB/YXnHlz6aPKA3YIcALMWeuJFzpWj1hrJWP2zQerUNrQKkfACnB
3hDa9NNULHu78D8jwbFG0TB/EejAOyQjiRi3pvE26JaxVjgUb227rlCEHUmYFMqdq2bWFzdwg+VY
BtnTDJKefGXn3XW9XR7AcCjbdE68M7HVP62yBuCjcGLurDo9hmb+cF3ixGInF8B2QNpgmqN4JxdA
N1SM+6vpmq7m/jYNy+KkJVWESIATrmQ1IfZ5klcdAlk8y0nlbabIwO8Mc6esutSqrW28MJ+OSl+F
QEjzGkeAIn2abRba2nKST12Bpqc/fxmnQMc+KogencR8kCgNI0qrre1X/aYXYA4xahajEKkf1lpX
TQunHUOCBJyuJHsnnZudF9T+y9xF0cEehiWya/3WtAS2l9TTJ8vV1zwr0R9zBJoX9Y8SMR2jOCT4
8uhB+i6fVbKZ9kkfqnf5XEs/8cTLLfJqs78BuTYtpyYYwiXn2V/qsr8z2x/9t/Gm3hp3Brrji6HQ
8DoXjEuvEIRiGFmXGv/ps1XgozYKjqVRtCPa0AlCO3EUPmfoLcsblHqa16lmhGBMh36r6Lm2jMWb
CJinF3EZingKbCie4tKLsoxvHCjRwvRDTH5BHgGFuIZvs14okPxSG/uHVrPxHpB91DTFHDaIwVrm
rtU0Yt6zE1yy2IjYz+foOYlqN47hRV4NfqWBD3O0LXNveKlFUdRzdK95yVI2yWEVsvALyw7UbT1X
6qkt1BwHwcGHUUU10VT1JK8KFKtQIm4/WXWcPntDwy6f1OxKV/QEvTd1OuWG98rObm6WLdzYts7a
B22u6NTM78ZcRZ88Db0Uu8NYKct6BZOgKSHDYKpfdB7yxaSr2UM3TmzptPwPou7hthnjs+lYCPLL
f8fkrUzwQOMWPBAZg1CxkCUppsc5w00XhAjIInixj7Joe++U4P+IZilNiM9NRyOOvk1qWmTLMpzI
Q3plub3dUKf3nY/uXTeiKzvPdrON8zK+zHXxJkEpg5NoexZtjHaFOH7ZYmXtB3GLGVydLnnx0Q6o
g9z4s5idnVbZ5Vrz7S9hX1VQUJH6UEUhrxxbIBlmK9yWahNkDxnin0+QQdH6SxZhkKspbpahsa3i
cGBVw0dFFuP4Ga/GF0hFHD0EcKl9LxVPeZ2tuT93o/Y1Inf11uthth8wriEzpA7pHRBR9VmJuyZe
Fs6EdjN2QETdQW8rQ22+xY3/ta/a9E98RzG8gCHp+cGD4Y32Q9HWdzKASa72SYnr6XCLabKYp3cW
+Bo5wE/g+Hov+eADO+M0UKzsbGKzmIHeI7fKWqnG9XdWlJS/jpIkOybTb73Xunep2774ZR0+yaKv
7pPIeqmbJHj2S7PZJY2ub7G7SV6I/L5eFcQK59uHAYiZJS9hM72mqpk8xz4mazmEH4yUlcXVvccR
DiiysQQGhWgAkpHdGB/l1rd2OXDXgESWMa4ViQgMq0u7xo5Dds8VhovpEDaYROQqoYvY9JYNCrUP
Ctab28LQUPlD+CpEme9HnW2Mz58b/eRCGAwpp05l4+MJK6JpbJ9mk5iV1TjaszkgYa0VyryXnRGQ
702EahW+QqjXVxC7Rpzby/F+GI2jdDnEmjdb1mCg+JI5Nysg2/aWzi8lXQ9lEeiLujHaJ1n5X4yv
cb0Y4+7jePnj6sD/6/MrQQ9iElmoIFYf/cYdtoHdBQcPJPI9KKVhlZ3qLF3munci968cVMXw84Xj
lEq+sEbCt7ZolV0grg2DgPIVfKOgqTPGmb+W6BsjU0iYaT26MAK8g+vBcG7m6OSAsO2Y8ghFeZH/
KDvnXP1Tx1z5TtZiHLUQvhLHMKKYz0AtzG0SzfVSpCGDsOufLA6H5LWKRazCe1s6NpwWlaPGznPC
/ikc3P4Y6wqHEzFYtjWZex/nUXHvBzThqqBt6sjTVrJTflwNBFzW2C+gL5CBX64K7FBVt15q8Zyf
owHZ2WWtNddqWdZwuVxBy0raaeexrCyVAkcixQrUxyp+xhwmRfo+Q6N85pR7uMZHPXXa6QlwHzJT
+daZ53AfE/pcDZwvD2WaVp+U/KiJnGqJ0uxeQRt1HSusMKVnotUhMo22F/cbHbTWtSq1kD60SWkk
yDH4MKYRm1gBPsSmIV9aUJVQTURv6lj4c1sQKqzjIywQvBU0X4V84oe01rDxMy2cgIcWQRbCPABY
mxDcWXSTHh0lsha6Nctg0cTXXtmWF3yvCic/tkHcMRLEPmo5So/5YCXFUn6CJ7ojUl1HBcjKZC4b
v9SvbsizFk333ayuVQy/j5xCp/tEuibr+J/vNZYeOaJUVCgAhlmsWx/JFvzDP3Ut9lKNkYd7v2ni
5zjOP9tCJ0BFRHaRNVoKHUepD/ghGGtPI2qbGhx88AbvEMVFebYL0nHB9rw7yWpcLRH0Cs6t4iD7
mBX6XaWY3iHtNq5I8iNMDQPgWhCc7+c8/rMe+GsnIteaBup4BwTkQR9cO172Y6FukZoDbCR6PZGA
ZaUISbuW88ZOFW+n+ILdaGnmUWvQrAj6jqc6t82LqWrIn8dq/+TjBAH4z8K7wM8Fx1nD5CfNyhW4
QvTLbwLlgRkp29KrPw2YtLerq8i57OYVxkrdhgEvJdFl20/dbTYkOPF8vjaVkEmPeBBgYM32QRZ4
0qmnfkT+2DH6g2xCPFVFxY+9hawGrclmLjzfWuQA2SfbQluPEAeKH2STLOSn3qoABiOcoEEhyhs6
H4fhoUZSiySEd0oVxUCDgB/hoSWyl20zSXWixTUdE1IjnPjbHDbG3Kpo/XBPXwqIdQF+QwyRo5XC
ecySAc2PQWkfC7xUyqkcX5Oub0jQ2e8V+8BXhHBc5DF4aTpdH19brNK3UGXDteydBwVKpYpDkex1
42FEZmLcaSnxPRFfmBEy2ajJqC5lbEFGGWSbY7Dlu2EEZFugALbtdeUS1IqJJHyK9Mzcp488dOPC
xefm+zjoS6OJwq/eiMmw3sb6yXTbI9hfZS+1dWvhMJTFLhk04OuySRY/yfHKIaUYJ3uspi6xn5mM
hYpckwZjXsGKWavODkKpnuN6F1kUKaEmGxaWraf96dZu9gKe0brZXrZNlc2cIoXGq5zwmG27TACG
c5g5s32qranYByTMVo7NaxwAiV06oeYeZa+tPrrmaL8qWOtt+haR7o4HC5WhKVyZ8+A/yKIhvrA0
LGQl+rRwYk6kxkNsFWhKiSGJjkq67avRsh0KTltp+S3Pg3DJamU8BLoZ7HojzPd26wUXtsokmcGm
fPWsHmuRpHu3qvi1cAesC5z6z3TuPsmAhKPq7kF3kE2U1bZvk20twMwIQdmv0MZ5rEAk7GUvjCkw
Rm3antwGv6FcbS9IrldbBxT6UiLLZdHYiLmkGY4Fc1OxT7HnehtV/boKQaqGKDWdG0e3z7C3CVpH
7otsUgIBirWQ1pWdXqaaq3ocVaAVP26w/No+T5aJtjSAykp8hhzbKql3crp4KWtyfO0oK6alrENm
cu6cY2s3j23VN59nz7XW1pSNO+juzWcVdKYbDvObn6LYRhSIrLwYVvlJjn9apZ+TsMy3PoabbHUD
A/TmIUYV6U5WZIGVEs2uDcdFXgYpdutaW9/bufPFBatjs6E+dfUIiWBwcAarTSDQfEkbA6gvO44I
WGvEM7vyJg7Reh2cO+kUbqSDsmJ/0ULKwk38VsCQ5RCSze4uql1EWz1A0zlKZtfbZvYfe9NNv1yr
8rbBJgGptnimJCPoI9u2qhXCkPZ6bnCS0KtRsxaOO7Swudt+jWEBi6moyrYkzdqzpk7JWi8zBKxt
pJUXstFCvW1lu82xDBUs6DZl3ZR3s8gTVNKOIZ/r5lofmd6Q763+wOvqqay60cpwQg/S5ZQbpFNE
wEvGv25F3VWoOk5ZLeSThp965WAZJ8uUbFg4AWZfHz7gFkW7DfkQXrt96E9DhJfFlZJy+0DZfft3
3DpuHyj/qfgAXlKUV5cyt/BTgkFeQjEnvF0qSDeH7Mxkm23V/rq3WCziRRkTmbplHeER9zt8J5G0
E5lIONDwN+SlBVqYZZkIXo/MkpUMb109vwZtnz2HRFD34FDKTdFF9ucUa8ceNYqj5UwzbKphuufs
f47bODrIGmv3hH8q7WHRWYfadRAQAZyymGttWneD+K6HON/FHICuIhwOWKdTTGLPTnOMa5Pu4CqV
frFFUZuIyAxtq6z0EWWShavoxQHxl69ySGkpWPUAObqo5pc+ImVl2HZ0bALlW+QZcHZMTKprHvtP
EKTTpT7VMfg0PfrU2QeFwPpbLnDl84CRlGxux0Rd90OHUKYYNRvFM4n4/GFQYZVrZn+9OeMoVg/K
Fhx6fWGviXRBdSwllqrRu3gRwdVda0pd7HpEKaWj8AevYVklnwBjQH9IqzF8kkVpTqfM8eP7vp9W
YYn0tWoozWNnoZOb2eWDrMnCS/xi7atCuS63OC/nhnouVQDpsnfSqvLI3goFDR6sReQiGiR5JqXr
qusuD6atPMNndgLzOCHkJHuB9y9VDSBbX0Tlfix91HsVEVzJ+viRfRkvThY735xuWFft7H2O7dEH
O9q1d7PV+yDWSuSN2VD/0Rdfk7T0Po1V6W8HNQ1YthvrGZhSf89B6VnW4F4MT2X5ynxt/9VSabtM
szmei9GYZLIcsfJtWyse1rGNw32uETpJPN9fdCW4ILULzrJNsaN0M5u6sw1js7vT80SoC9TuXZRp
+m6AaX/3U4e8lEVt2AiHxOoRixO7Xcg2ORp4BMQRMAJxnFzhhiTd0GYdob/4Zsx55la/5UFsww7W
Hsr1a9kmtzNyXCfuu8a5bvdpLlFgRPCqLdJos3KBpBtgaBA8OyKfOXTNXe0O2qcIGb9Vho0n4l5u
eEdwFdf5H0MLJ3W+zyYKmar/11DcTRcQsQ3cIAGDDx15GzlxyYnlwzxjJzH6T2LIhw5ZlbeZ3Xdy
v8bDLDbT+chZthIMVlnNCk5hplsTxbIykOEDmwsPS787DTlpHKaVVVxO+m6MS+MtdIcXwwKpAAg/
eU4mnyMvzaz4ydHMy2Epq7ebbD1MX0DY7+oR+ZfJro45zCpnVZGIxp6jhgfuJHCJxmrY+b0FVqzo
w/uQGNc9hk5d3OinD81ygGlG3/UR8TJX3HMb4dZwWvOmt15LVOgIkBUF596xOvWtHa3aILD+QIO0
B6T8tYFAviZ6rx4tINQX1868RReP5h9+ioOX6RlvHGnBWmRGtW8CO31CVie4juiL9rNT1M0y6kHT
86Ts56CIT42mRQ8EyiIinPa73XDolTXZPjlGuEx7zkIqkIwH2UZMaVy1eTqs5ThZROJ0G0f2Q1i5
b65B5EyvlWMbJuzngU6wn0e/ZWEpT3ET949m0UHubptnWVMCp39EimISWENMn8i6QQrh2VmFStot
0QnNk60fIYNRAi8oyu7Bn4vuvhXOQkYflau5UPGWENUm6bt9U7ORrXS/3ZNubzYIg4dLK84HRCPF
bAWkoU/r6LH1NHQkHfyTvZgEObKw4PjkiNsdKUjVE0HcC17wyb3fNU9FrONgNIGXsJq8fnCHHDSs
wh+pSgkPuBQLNsHtpRcFgvK8LhEvc+QVLWZttOEvr9+bFgLLoilBbcFb4FrIz55Sbavp4NYnwysW
8+ihAmzMdfsI7iccX2pnHQr3NllMgmNfovgSIfqJj/mPdtOyyj3yme+GoewwiWuQ9CX4oM+ue7RC
7fEa0pZV1VA5tffrWhsxZ50LG8uSWnM3aGmq4g+R3jX+5O/mJM8vsiij2llOpu6uCxsufY/xq1xe
LAO5h0X0hghuj50b5hEuJPRu4bZsUxdySKbkT7hJ6ts8dN6yaSZyFyHVeuLsHt5VmQkIJ5sQxtMC
WH8m/GiS9OWemX/0Nzj8utiBjc25Ru8p9kuUklJjjvCpGIga+nX2OGhG9ugXXrWECmlvr2OI82KK
OYZnOaRjP4gVYoRoPTfIpqoDNBnqYb8q+snCqgfizkJNHH9vFroIAMcRcAy0dQrOphclmrPDhA7Y
JgJJ8uKH46vUQ8kS9cHxKucV5kuMnp+1dHQgKj1qddiV5OfctrNzkOIpkVuJcQh09f6nJtFpFMA4
AiwhhsyysToZQEYsWDuWQe/EJzn42japw1OQm+FBtqXiXnml9GJ1nDR7M6C4lpTu0RZFaSvOT8Wt
bc7ioUY4HJT/0A5s1MRA1dFolJcxuvMHFMhhJXiJmW9kpmLMhmjpjK63kbkM2eYW/FpqcpKVW+4j
azNvrWSpiZjdj3xIqEFz9tC9AXaTvkDfejf0zPmeo7teDKr2pU2bmJki1O+d2kFuPR67zW3oTOpi
TKEn23OaPGIHVKyJFJZs9cVZLOySaFG4mkq4DSawLORAeYXt9gzzropAlIewhm9330b/u0+4fcz/
z0+4/otrsYOSv4EtMgegNBJ/ZlfLBHccp8q/Vj+0ob4+7JPWX39ol9V/1yY/TnbIW8fS++lW2X77
WXqTOTwTf/9sBLGiPfPVrneyfp3aCrNmDBvj4NW4DQASmO60EZBe1AKugw2JYopoU5WpLFZ6k5e7
UIdK4U7VIUSLUpofxFfHA2G8cDVZKFT/6sMwkDWx8OeTzXKs93ffbWhEeDE1hmIvOz+MvQ0LjP6r
Xh/jwK13wETncyIKeUWsHtpCqh4JULXxmhxQN0pKw3yOvQnrnIyQjl+EBzm6n2LhtFHrA6tDhnWH
+JwgwTgrapqnFIWBCybs9dLH6WxT+n7qgRxW0rsU9ofszTyW7Sy0S7B9MTYibp/sbh2Dz2ki9UNO
NXySLIgZl5fSzL4VbYaQHbqBM25eh6KcQ6AYSKodZF0W2hzSeKt3Cfmt9XW83weInGeDyR+/e2KB
9Zaj0pIzSL30gSjMvJy9Wv0clu25jQLrT3ZWSy+o5scCjsXtsBeWZEvHgaX91oZNT8A54UcBPLM/
/P7bf/zrv76N/xm8F5cinYIi/y3vsksR5W3zz981y/79t/Lavv/+z98B6KogPyxeWMM2QWe5Kv3f
vj7ivS6G/59ummPcGVCPSsxnMsL9GxHmZj2U+B/6xDPejBhjAz+a9Ht/tuo3YyMH+bk+3AMTBg4i
7hnSwN1Cd+zX197A6ZZu+e5N5AnCuV8Zre6cUIJxTt0UuNerII/qkzGgz0SzGyjN6i8dQRVlZKhS
ur4zNYS1zboJPztV8I0Mh3FBPD944GXgqaPZqCZtTfpu2EkvqLFoVnHIxsWY2gyz90ZYr4/aQ9ch
o9eShlTAjTzKYpHBS3x0LUV/7PEt3Q5+H65kjy/aIqd+IF+MfJ+4I9QcEerIHN7Lbjvg/XOWYt6y
cFm37lyyqB/atbzM7tgVbEOh5q2HzPAdqdQ15mPZc9lpyqaJUnMlq2HojSckZt4yr8yf/ajMlvyD
+r2RHBvJs0k7+1lU/N54gc+cLqBMhZsPEoBuUYIscoJsITvKbkZf4qYVyFqpLVSvzTZZR2ptCDoU
JrBuvG/rGeGRKTlVkqsq26r8wcjr/ZxrwbMsejfcOAESX7KGxoG+9Iy62aEAHT77SV3v05D0sOz1
2y5+VNjayFrLY7tQfCZUhMFVgGhoRsidkizmevi57RoZFm1WMk6rCQgrWdnslTwJ3OM4G45WZdcv
Xp3sNAFlMBOrgB9c57urSDRqdUOKuVJSJHi7O+NaNjsE+Dr0puXL8x+/vD2NfJu+FWSXUHdvP1T/
9Vxk/Pdf4p6/x/x6x79O0be6aIo/24+jfrmJD/7rB6++tl9/qaxzUt/TQ/deT4/vTZe2P15wMfJ/
2/nbu/yU56l8/+fvX79nERthVJ2jb+3vf3WJ+UAHeWz+NIWIn/BX9/3XjDvv34c/iy7/nn7Nv/8m
/r/7+kf99XtR/5tPef/atP/8XbH0f9i64aqeq8FYMTTd+v234V122c4/XM22oJcZuqa7nsrslBd1
G/7zd1v9hwE+AFS5S+SHW0gtiXbT/oeterqtWpanurpqaL//+HP8Nd9dv6L/Zv7zPk5/muVZnq6i
p2Z6yPK4v05/+HvgCFjM1t507HTrTp7x6Gf1sDeMPwqUlk8GWeij45tvkV9/rkpEG50yBpSN52FJ
wiHyhB5F5AevNaC859we5ldMNudFgCrR/zBXG2Iq/mWq1i3P8TTP0k2H39zli/p5qmYi1UfcXes9
cgGfe7PCxTVH3ccTBa+ucbZMNL6N1N+PcXEYhWC81iXuRauqicyryXY69I07hBjufR8brwbDve2k
4dbhD8Z8lIVnBOoxIK28GnJHX5VklDd26M/bMEy9jViQl1Htu6dJjS5tnC5/epb+zXKkOx9+RX4z
W4dZ4CC14jmEUX79FTnN5qke5x3G5qa9RZhAXc3TFG1N/bMfV+rK5V9wzEzQecyWLnOY+dZxgsdy
TNGJt8czmMaCw6gKTQ+ngxNOlCS99KTYmJAS15M3lp8jEzSSqQw718jcpQaIbmW2T0kTBgh5xOZ1
kvhljvh5hTV5VH/51sSvBIHD1TTL9TT5ev38rcU5iMAgqWEXBzZ5284OHx0FqaQ2vjOg7hy60ntQ
o6zfkn4LHnUE/CvNMHZG8LUyMNnWMis/ohL+2bQVTBC7+S5XZh9+RNivLavq9wNBYbUq4AhaVbMx
BWaWKGaznhIvhluvrWxlLO6znL1cXFnuMggikRWDUOGjqreqCifbl2GUHDWrc7Y8YScM69DU0B3O
7/AWN2WGFYOdDt2i6AD1S9B/a1fm+n/47v+fP5QjXnVV91zVMAzL0T9895neGPg5JNssDF4w8pi/
EF/FGEBF+aq0DcE/XaRdYF5kkWFrMSdlSuTuHM5NdGQ16I6RNaRLDEzsbWMQxovg7NxjGhP4+z4w
gZOMXXOu9CZC0ldNVk1o+P/DS8rr+HFHheiMyUziMOGZluZ9/D2grrm1V1ratkRl7yg9Y3XcGqrS
3qM2Y5xwZT8i++Lvrcw4NF3LYoa7eTSY1jaw/HzjK2RXkI4Q+ksYwoWK/ZDz4x7mttvJCcpLpplY
9p8pMdOjXUCWwoC8Fpm+lZKNB7BqkIOmPDwBoN/M4RzcxaA91/kAGcfHrlw1ew9Ylh1t0pSEIfk4
dd1ETX9EhhUWvt9B2ktnbRH6yh81b/uy1Bt7C2urWqRINI9/MysgtcCtT6Nx15a6tkkbI0QSYzQe
PZ6Vofxqaj0Cqrqwnx0qAkAu8QwbEe9VVKNEZ3aY1pr97J6BwF0sYo8vVQXfHbN3PDDYZB3H0UaE
RyXfP+S71nazl4KA4z7I32tN8c+q4y+DiVzuLF7roI6gCNXanWW1J6AkgK8EoFeZte9I6LJdqMv8
kOIkjOhPvO7ZsR5kbNNMi29a0f6Z5WG0A/Bvv6bwoheqUcCSn/E4aHz10enb5j4tukOQ6tpjbfrN
pveHaY2I0HOFZftDa43ZU566+6yIlbdxcI29b6DL1+ua/4ZyroE7RV6vAGTFSzuplZVbFibAsd7c
kLG3AWgtByvLwRoPKzLn7luTJtay80vjQKL+CXh2tbEiI1+NbWnudBstfg79DzOInbPqe9+CuF5E
lbtuweoe9TZJnssBeXCkUsa1U31JeCI5dRjVBd/7d8sPvlttbgK2Up/cnEypwqHnknVmeshCc+LE
kmrLrBvbR+TrrLvZCaNFUIb6JUwrFPT8PDj7XlIcWn2yc5Ljs39wwmBVTi3gyqIynkbTx5E7deBU
iFS/ROVUJjYiS2AiyVEWhhKmx8pne20D0sNjt97ZU9veV0E+rmu+3nrNDJgfPc3NjpbZ5UdZlUVn
tQEgE4AgyD5EooBwmq8z4mIrfs0VZ5Xxwk+aLrEJ5qCLEC2QbbeONDp7/aye2ZhPF8d5LvF53bf6
k5Er+nloVP2slvGxaSPjeGvq0sgCKpoutb9H5RqoLvAP2iYZi3ztKfYbWqsqJIo5KI+2VpZHzZtI
d5d5jQcQzLK0TZZodArU/GsbjuERk0nnCCJY21Rjrq9iPcgOXaIdgKePvQ9WEF8h9NesES3uZAzX
XYnDIpHUTaDo5alICJzOYftXIdsqXIe3pl2tpU92YWOBVhjICCKTde+YY3wt4jybVmgi8NdXNRsJ
vfdWuFt0UYQsX6kejCaFEGbjB2KIZSWo/HHlT0myyWyorghkGFtJv7aZuoY6OwyDAm+3yKP1CNLo
II2ScNeyN06E0NSVXRN101FeDbFvrIMeJOiQV9uxMY2dRA1J/JAhoEOyGiKCjkYVkkJ12IQgPKYW
ExqdfHZPglJBlf1LWKS4TM0+SRBL2VVDnwOrINbWFmF9JKtX8DhOPiwyKOaRlldAfCLvLgIxjtrQ
1O5sXQQW7ByHMHvOsFfF2Lco64xXY8ShDGOMVTcBplp6+tM0KSFBMTqNJidYU3BICVMOm2aVlgv5
bUeAM4XACZaMDQimlTzgtq4lLOrh1zd2VRFjdQp0roUVSmgm7+RGuq1lRtW4ICLvg75GqCILo/TO
seJLrRXTXktzZmSm0Y3NRvsEzNCcFvJSFjomr0HbaMT14v9L13ktuQ0sW/aLEFGwBbzS+ybbSy8I
SS3BFLwHvn4WoBNHd+7EvCAIUqbJBlFZmXuv3XwJHY/RGMXRpW58Iug9HTm8NHflPIVPNBy0kUAp
QgNj1YiakUrB7EBrvbBYhQazp1rvoCo36Tt/KTqOSkSYA5KftPMC4KF9ZSFmwJDhuJWJwGWItiO5
VutUa96SLrDXdTLib45/SC/sX5GS/mkLvTmPmmdv47ySmylt1XMR6kibXc3ZIg2Gp+/H0xaM0XDv
QQevXKMeT2ya9W1F8/J7p6xVq3XXYOx2TZvF1wlo9pr+d/3VDBliyNEensaB+3ZFw3zddCTWBa3w
bnWdHZIxMc/UFBlubLPHlNsOhfHUGT5058LZZSBy+4adONPw07BktY4ysi4E9AZn1lL95hONvRqM
xDimodQYUIBdsgZ2tbFX06jtk2QXY11dFRToF0Jw2O7OcQdV7EE4QlSzrqEearX9ZDssSwuu30IG
dUxlidOXkcouVInausX4LROFf0fp/ux1SUpCvJM8dYrpa1vXCY5OTksHS0oTpTULBgZRqlsjOHu1
h52V6TYSRbWqtKl/pJOdXfiywkiKEnVhXoUPkGj7DV7mHn+0nfU704nERmfj+CgCjH1O8bOcu7o1
gX87hpbuOiPwYGsVoMzTTOikEEXQ+BD+n21EiBuNuRjN8NC/VUwTNhnJo6vMC94izSRXxizpMfrm
LYoTf98YiG/jGWIzxfSqwZ3cs0AWu7Sc3L2RuQB9sq2suuhr0tBx0XB6RJ47neCPim3SD+m5BAoL
W9Lxqqsh+zfuI1dnzpvu0DfvSlcrNpbRv/uM9w7pnC60HJolYqh2Kv4ny7v02hxvJlJ10ebWarAk
si4PS6cX6z7hQ87n6FZt/jNoB4TX+h9ulX1mdtPf7dSyX1gz9qJimVEKO4EJqRJVTnsVflmsW1EO
RxIkhpVMOlh2uvau2W2w0zzDZPlV4d7R9FmUUYoDAL23gDb93Q849I4cN1KvgZHjKl0HgNk3y9Kp
ol9MO8J7Jx17o7sF/xDFmbayBwXYBD0WOYUj0x4tottlGlZHxJtGrndr3YKOeAE5d/GX3yrxbda6
SYXa11R9TH7ci2zsJ6d2w9NoZxh7UoMgQeq1e2rhQO6cp8BPx1OtafpDb4T+KN38FPtoFxzL5Rcv
A+9Q9ZU8KcP9lbH/rP0XvchmnMT4om5gvZrLUowi+4On0qDPNB3pXfT5EEXjfw5hvoKcHSptFylf
nPJWhhdHG0mcCiiZE/Th2tDqfMDDc6TF/RXcYZaum9LOzyQAv1RDUX7oNqt/ZSKQLh0YiMobwBGo
/j3OxicNAendz2X0OrLtGmJ7lRmmvq1noxuAsnWmN/0jC9LgPDQIRWutqF7xCIVrXdj9VjTCOy0H
YmbN49i7t8GTcNLR3a6RaJnHZeOhciHXkbIZ8yipk3gF+k30RA8HetlvKdXSsz+7YnRHs1euOehb
HYf4zfEE47gCvySOeDwm9BLbndWi58/iHF9e2Ulz4xUVayN11YHUjBD/dXYwDY01hDU5X/KjHDav
67bu9N0/j6XboN+tZF+uYQGdwmSiFZQXe5e9MLsBtnYhI9XGJdtgdGEyPou51ReQVrxDLYRuxN2r
uuELNVGgz4yIIqyzDV/lbhVZCiIjVFzo3EKWZ4vUnbVfH5niWS+6TRZV4hMr6fYOxndHpLNe7sWe
Kx83GtqzhZd1kpn9glfZvns6Bqpck1v2wOqaGfZPMx+5RTeot2NplEejlEzbE5J51aDlr7XlrONm
GonpUt3HkFjuLq+h+ZeGibancrqT7LDk49+pD/o4yGcpBUuD2e4MoqYuLdSAdcAt2fTM9DPWqK8T
rUYWMZ8C6afmLkb39PfUFhQt3mlwrOZHHUfHBnH0M5QHfYV7ll8ydgzivvgemQESlDzRnsysF6vC
kE9/MxR81IiEGUg9dc5O0/nwrP3PiswHlCACp3Cnit00euF2CNv2GqhYrvCuGO2agS8q10o+x/Pk
WnMw8cc+RKAhb+wDPJfo1qYkXcVjDN3TJhYsQbp6AGq0Lfvav7EXsh9V1Jc7JUGGufl7thg3yLNz
N52TBtvM+N2J2rv9HTmTpnfVJ+Ol5F4VRjY0fmGle89N4jW+iHwtyOQ8i955HtNOPIkczXenWXdD
IQiselpKceSfs5Y5OSqdNfKk/NlAR79qg6w/FlpZcdNFgbTEUNqgBXpKmH1IcOJTH4+vZUfDR8b6
T693A9QLX6KOrmPkM23EK7iR8z3u38E0bikhiWHe1IQPl3go9e5hYTYAEsohQxXgTaAA/j2lzGxv
RRazjIRVZdCjH5nIehyDjXoXSQFQtUQBKwAvrkWJHsLBXLANxrF6bXRAVsZE4mwxjBY+SD3e2RVJ
Cyh3zjqdQ6JY1lEmnJ9RVBcbLL5Phm8DXAy95CwroIwwNXi4HNz5+7/cBP7/L3v//k48mQiHUW/+
+xeWR3Bw/99/Niot9quhLOujnuJ4guRwXg5BqwXkocznaHieEswK6LyDb8m4ysME1MJCwUa8gs/d
8NK92ektMD3/GS0iXdD5zAC3fXOk1t5ML9OuQb01UN6umBulHwLlWRK6+RseJqeuUwgzKPgbQJqH
yjHw3RtUDnhyv0UlUAxvGuJ9IGoBHClP96mnl4/KHjZx15k3uy9z7rn1sPOgaKCMK8tHNxRbYkVH
Rp9jRc2qoBO6zO1W/86XR6X4MeFO3OWGA5Vr4SRIDeZl36JR7aqAOlcyQjktB5GVp4GK0/DN8Wfq
6tsMhzjv6DAh5zlbfTmH7A3ploWoOwes++flhX+HfeoY/0m5croceGLkxi7ZmnPiVaJn1PmTsHaN
V6irigJ1XR5xM3R3AVUXCk5ycz0n+E6fE+CubQZ8sj49idhx+fLMn3Y1dC/CFu0DROp7rpr+RTde
O0Z1d9Q89jFzhm+hFChAoAxd8kZ5RIGY3kbOkvSuJx3IcPua224x7EqNjljZt4BlpsLcNsi+z3Go
O6tSCfFskl8zOD/aWH5UfgWo0+xJPmq8ci+mwCNL3s6RQjZHo9KtlZsaxTd6R2Ktyt49h0XPm+nQ
SBmdY7xZhXsIidh9LIndnuscPDdvH0uw1fxaQ62D5CM2zuDUoz0WtOKU9bhhei+D+5QlyTM2ZbAw
lsRhRvLAra58CE91nO5qYkAvjSj9zWDJaJ3a5fDT7P7AWp3vwoQRDHRg7+kMCratdBXjHV/R0ki/
0/UOWIhIsym+xX5JfmljPBsJ4rZpBr52BtTSad67sN1uD2gdAiJ/ITX2qvoSqqg3mjXV+yDCNlzG
rObC8wngLEb6i5WAQZqnv9v5QjVS7RFX9JR7fuidQrB1ya8WrdPOfR5o9OhW3r0hOLJWgQdk3w61
4iHJyoV1DmN/ufIDnCCXUraPCnXi2TdNj92xfdTC1r0YXYgmQOn6htiq5BN0IhrXoo8vVRsmn0G4
jbtp+AiHaWXXbvfkjLCHc/Mjcsi8yonMvWtiv/yfuO2hQLjoOsVUPJaDw/h4N5L+dEAh5u6hE1O9
gsijnQQOLLFnp5OBinTTYuPBGohXaYiK5pVe/UcOtDbIMv1C3PE6jAkgNAv28kVytQIv+zZG5M7E
fvrDtEke682e+TA251WQO+KCApA9b5aWN4ZDxc5oVXwfkz7fOkMQPI893bIuq7QXbtx4kpuxPYZ+
Pq8GbnXNu7S+9tyhr8vpqKYV9k/JKsGLsvC1bWobggZA1l4tADrXpHeO0gyCE/Q8e2CTyAutXtuA
MzR3hvgg0Gvkl9YxNy6dIH/risi/TYnxEscie9OyfnjEjbcLlzM/ql9d/RS2tdevq9qm7kD/micN
Bdcs1A5MUEksjibBapV5prUAjsqC5Ktchyx6DAmQV3DOuYnnH9OTl2XFic1BedJhFqAmZLBR2LAH
Jq1/1KUBaGJio6PgXUEyM16JYxQ3MnTEIWibYkOgUrPGZk7CMUMB+H1O80kMxrURjfGjFSkK+ja+
oYv+LGq6ZlHeZfTRpwm/vk/XP+uLdZc78Yc3Ni/R5D3HlvOpXFk+Ybqa3kO0/LoLtk9GebHtYLVo
XmpfS8e1rqOO6tmjPgYmYV9JF1gjVx5eWmnv4qlZLxSNKtb6U2nppIQ11hXdlnWt0KCPrUOO2Vht
hST7uGBBXleZ39/o2qtbJiKuoFnUH6K0Ij/lXHrmA00pSc7o5jaOr/yDDNgWlzNLs7eSDxTs3WHp
hIQw/HF/i2MRZMZ1ecqLehjZPhPzWuTDzRoM6xJCZY5kq64mPt0rm57/PMo7SN5IVc7xnKpnxGF+
Mn1QTmC5V8AkoxOuRf/h6+I4TBYclT5ivjCZvxTdi7huf6vAfLdrFT5crcvWWqo9tZrvH3tn6m/N
/A6XH2FyjfBizyDXQJo2Ck9eSHOZ7bQAfqzrDrGx8pdj3rFxnjQWj+UPJTGr46qvsIXrWfjkMwR/
rXNsW5gog31hh+a5mg9EEhl/H1lx5QK1nozTYLaXXHRY331vneYu9z9IdNflqeXgD+ziQ4NYtiW1
0EJN9De/0PMQi5aM6jd970//41UvZQOVC6PeLj9dwMULnsFp0OLzjpbnlsPy9s0gesOzUB7/vhOu
1p2JdHTVmzkE+paA8+WR+d9H0iBBRRJJu1NdqB0HRCZpkaldMsFRX/6RbES7MBR809gvTU/LQTOs
gz/gsVnOOuu75/brUTPTvT5OxQs9BtyAY5j/ZhcpnOzQwcm+9Vzxd5kN4pCF9TbQOryMZV3bbLZZ
TW05gIVAZZiX2otRZbMI48Ue0Rsx4HBmz3XfsYlwW6F2VRs7wSmvoaY3LjfAZaLq6Xg+iV/7xOrk
XWSvzlVvaCtcasVJWsK9FLTFykKbTr4IaQObeEo3EgcLltpxwO6j19cYa/b1bPaJvp3yHqMIk4nb
UFEvCXD1ZahDS2VCfbCkMC9CFrcC8ztJmWpYL1w4grB+pbm4TkqiETOsd6nbB3pZmNZzW2OVRPL0
P9RPTZcmJ3zHK3gQ4QluQnbg3X7zoAOz3MFFypWiQJ1P3VJGjzDxaQb210jqxi7SWU/wdyOgowjY
LtU7JVzJpIppQ9GExinK/SOKrvyW6461J1yzW/WxS4+JynNnGOUlaqPxs2+zUx4ST6/QjNF76rL3
yh0RstQl4W0xVWQ1MzEXHCbC0oB5mL8J4XHxG1XoyVN+qLjT0KubnUHuCs5jh1SWfRV3bLb6rBNn
2pI0EnQL3Nr0zqL/mwYOxuch5bZt964PK09lWBfVuF1CD0zib0E+YKUGcEoszEAmBFkvepqDwHVJ
06R389OKpaIShVOQELGnj4eF3cpFOTKLJ+E8QOnzTcvqYA2TZK3NQOHl0MWPpas52uZ3JrP5Y9Be
DaXLk8Aa5agSrKDTreOqolVbKs07w5PNGH/TVWp0l0+oZpk4WfNohamiggE8fbp1K0+21z8MV9pw
i/NfoTN6h0xSzeeSm5jMQyp5sKp6miKTS9s9s+y54Bjwd/TeNipFeZrS0tuUNpIfI2r9mXFqHJUb
xhvc5zCjHRw3rG4oEWQWrGvyS3xAQcdkhk8vh4kAg1WLrm9LpkF8rgyPSZITq5XjTHJX+tHe96b7
VDQ1wlvT3MSZFn2aRv4E3kBubK01d4M2UHLabeyeaLzG9CiYDRpT4jw3CpwW39wVlDpw3KOSFzeJ
4k2spuZG0Nnqb2iFFWQfUXyZ1NCe/qIM4sw9uSKCbqxVtz6SlMSm7TBEUGwQc1AIEe0OjNrB4tb2
DXdlZ7Xxil0cXK+HnAm5gbtLJAW1yofzWJrFT+SU9BcmIVeKQDX6AgGSSwnvsuon77EcPLt4oCyz
L0HsJ3fHZcvvj80ZwkuNMpUD4c8fDQjOrRbmxUvNvFGl0bhOqgTZ1wBVErlMAfjIZyOGJ4N1KCZH
1ZooAPqihxNQpXt/l2GRvywHIk/UhWCR/3m6vLA8F1gIzTvqIt9mwijGYdOH6XizZfxmDiaBs80m
nr+NpGH1sGIHa8tYDL25TAMkjnPDwvE0DesRTsQyaL7aTLzYk4zPYQIjRtIDQV1Zuhu3L3Jimdi5
lNj8j77R6NiYg4g1PCZ4MujmCYTd0tAflPjRa77zFWjt3hPaarlxapWx7vDFHGm0MnRLozOATxM0
lteuX0c3oZBN3eLA2Pl3ONnJNqXjRadQ8VuzLWHwjYGQM+n6jqV1/GVD7wa65f50LFEwqCTtgv12
+44bjBU5wHha5GCb2gIIipsdY9q2B+U4FPn6uF+auxkQpmX4rGavnV0W1q00kgc9yHwVZVF/4V8J
V7keiV3sKogb7Xigj1Pf4jAtr733YYoQNPD8TF0QaYhFnr2PbtAG8ie1jYuUAKw21d+Jcn0qdc8k
o9EHyOWzdKVJC0zfdTbdjHgcXIn5E9jPvpvhOPXMwHGiW5S4P1FS6K+V5YqD2+h4+Ie+e3HdbUX5
WE3qxBXl7zwylV4z01Yr5Xf5rne0aVtBJjurYjh7fex9appVrzRXmrfGzusXlJkXu0mMbRUbId4w
d8CZXWNx637asZ6+eThnAKJeWcLbVyLmf4omEL8M1943ssF0L6p62xr04rxGC38opybLx+KO6PfM
bw0wYwQdinPiWOg7a7f4pkCuHHzdsCgaR2ujdMM8KEGbemlgydjYWYEOUzWwwsNI1+nC/p+9HNIK
9FlM0L8iXA4sDNCJUGSkZzb35trP29lJkxifrYWjDBXAq8HSdotygjqX58sEoVdLNXE0nNH4ZN6z
ZjZmcuMqrI2bNU+MhyQR5XTcO0q2wvO6j5rdBTvbkHG3lZrfRif5xrzReXTNc0oqb2JkDWFH6fBS
YnFe5VMz/BrykTaLCj4mHGw70Iq7hHHx80Tvm2i65JzK6bbchhgFatvI7wEBjkWaryuDkHfHOGqQ
IpjJeMlTLK253zi+eoySjyKsfuVTbG6ltLUVnZGaMBR9+kEEFkGDif7LS8f3sgy6DXV3uUnnhLkJ
shXGfa85WHxLmbuU34bROzLPDH7R5y+9Ft/Zj8CrnV9R2j+Fz+YYuyFfW/3gZan+K9bzLwJT5CfK
EK5m3OCvLi7yda+n0QrnA7puN5melkdWqbAiNuSyygHYh2XexsA/MROvkOoH8DCzQH8Z7dza4kgo
rtD0tCPD/Owgqrh/CkY1bFqFiTMOhlOFe/01VP2eTVH9aRcYNuMxoytiyuoz8qCnsQei392rclsN
WfFhREsirnyleV88qsl+gt7mvs6dSj1Mu3vNuG1VImI4Gp7T3pcDoc7G3yVAIZmhKrBQgpR2s5uk
J94rOw43WRF1Ryeo9HeIsNXKTwjpXV61R/OM/mSirRWL98/lOaSr5ibPHe6obptsPHZim0LT5MbS
s+Fsx6mznqKO8Xo0VC/NUWDkGLduqN9hrHJpq9GerqFw4kfZD8WhcMEhtRp03DwLCfy2teE19ujt
K2mz67YBwPHrfM5ocsa4218h/v3wsqo5pxW9jmwsm7tBROJQTeuECEvkEAOTca8eX1NVsOeUyXOA
Aew2GmV103vxS2Ma9rORyabmW3/PJkvcl0fMSla2COKnf88PvkYuR0R+jl5ROAV6YLIy2MmxqZCJ
F6HfPXwh4r0TzUG1SM0iwqhptBhBQ7NDMJyvGgmjIC/150Jm5sqz/DvtcQfyCPCKiHbkZ1CYYJGy
P/QmyoM/zyk72e5Sb9iyfDXMGVpyJYuISVPXP5htg6WHwr3G6DfOmMRXMpLbrRExoVw+HnKyxyeR
qLOnsVkSEl0SI3v4Z6ZlnKrY1Jkg5uEOMViAic7xD1nhFrS5SYg6y4KkSpk6F97oKrfC9i0NWnuL
Q5eJA3bPe1/B51xIT7U/7TIojmf83cR5bQOGOB+ZIfVbb4gIn0OEwt7ytH2UD/V2OfW8cFiPofJO
y2lm0ksLm7sz9tus45PMJ+OtzaU6ZWk1vproDe25D8PgTF83k8vu2u/0O9TGivK+zn64FoYkWovi
3lV9em0Cmnzz4NqzsvyRTWrcl4UKj203Oo+UFvrKnoKvgP7tKSgDyMgvVAyOQT56YtfviFdXzAGJ
s1bTa9cSHZVaPtVHjVVz1Ij/EDb6K/pDrgr0raKpvpculYTpttWmwcfCsMsab1lmvWBII2Vszh8b
425cYZOJvGTmnqGRGJM77eyMwRUdGEl9c/SZN6xUlcc/aZXeAA5Gj7ao+WFwKjzg0f3oOslWoybI
CeDsrhGB/TUa7geAyvGaj5mxpuXR7Qq6eStqn+hJuQRDI5AyuHmFFR1hpbZ1Sn5ZEZUUouwNVxqR
9e+pL1zutb3O1pjTOsdhlivjC2nQ9GLH5HA2del/jeYfM0aSPaD+WCt7MO4Mj6KjrgCnaJXdPdPv
JgJd2v5XyLVhy+7LcdUFNE5xZxhM/HqFpdSMC6ZUTCvoxaJFSXLrT4EsI5FN+xWMbMxS8Fxv7izQ
6EiIufZlf/M1yhanR6OVlsb43embt9bQFYCuMrqEAv1Vk+x6e/13YD+01to2Km/PBDnb2g1ZYAv0
p3aDbx2JnmcHZdzf3Zpe6dOuTX14glZmNmuDWQnAY+Qd8JBPInU/mjrbTp5XHsXccc0Qlday+Zkn
7jfNE6/t4NV7B7DhrYwUOowyb/EYg4JFyPosAr04EUNyd0t/unkOsy+3nVqSSQtKe7S2Wzcag0eX
0ReL8R9zNZjrvqQpZ6PCO7SWV2w8ra9PrlduSBQjQK1CmohwM8GhJu5BXJfx//XAUozh+uIJbK7+
YnAZbk1GjVTVTMxmH85Q4vxDQCGY7heFy2wDSLmb/IIS9pR3x2YsMqSAZMrw7d5nYmDW2/Tjd8Mu
cVNH+s+yzr5UZcY3ocf1A0mIvS2fNURd19oOcYEy49WH8pZLTRyxukp204282jHL51IAe7b83QHQ
v2XK6y4RUpdaMy70VLLvUofnUkjzpTSx2Cat1HaJb99JOi++1UQKMfaRm3rMnEdEKfFqwKDP1XNe
6R17Zn042PR4AU7RiZlRBElLULEj6ye3g6xgh6mDtDhztnQ8oOjqsf2ufAn0Jc7kSZO9/a4F+idI
SAB984vxhAmFbN23KRqmZ2G9N6CCCPpIXljAjFtJdbHKqumKD+ZVllZz6M3kbnadfkmRdK0qWJ8H
I7SsZyOMarzKrqAqitB7dVpywEdMm3QKYI8Ko73olkFy09hQ/MXOym8bZ+thf9gyxw9f2E6+Knpy
55Hclbagcu0K7rvCTsqfLEO7LGdgK7vuk4HxWK8miapmHM9kcA6233xhyL31WQS9jMTNL9ODnjpY
Mcq23PwjhLmZmL2E/Go/At/Xqe0cVlmVxCvNYq1zteiUj4hYKC8IdcqDP+xXjwr8Un60m5oI+9kK
NG/9vZ6+jIftGqhNcNLKeg97QPyICotMT7s66FM9XkVXeRC4kgDdqqT3xICGe4Q77hm/k+TKxMXa
e0bvr5sh6L+Tff7eML98Hix6crmo3pfA4EYr4hW+rsekALVPpgNVPVLWh5Yxbe3Jxckr+zTMOwpV
FdiHlof5HB06IAntI5INgYPhb2DhQyZa/04Gxzkvh1TG8mx2llh5nhZs/9cLTmFmfDgajiFlHUrg
wp+ZjnK4UtDTlgq9rG2mArasX02TmMeabuQlnU/BsBHaM0qxQ30H+H+qzVUXssmd96B8PF/wAerX
SbenDSoYeeBOrj6sFixKa9u7IABfwpKT0P/09zri7AuVM3hOp5g2jslybsDV2WikDZ+1AGuDFBDR
fOJwdEBuiN/Nh8f8aW+p3McrK4xLng/ulvIJ768DgZ5pxvCsT/I7GxfvO5jscg2j0bg2kTveJ2EW
q4J984nhp49Smda9Ph+SqvmFHIm1zoEvNcTB7wCnN6ot/3tR2HB8NaO6F6ZZnWmv3BHg1twFmfPD
jXzXmcsHyGR+dniwCVMAzDfJNqLK5DD891EUJhEyKCsC258Vaz1QEuAXz5kKFbiROfbKiTp845Mu
7kqDPJ5q9VFYjOXxWZh3Sxo6JgxYRps2jl4GzxpeQIla53J+KoRJbZICsnUxj+zrpG1uqZ384dLE
Lq5898RdifiwntnfunXdkvs+BvTloI2mdrKDFq9WM63jvJxems6ay9ksJdoyipIVAI7kTKMhOfeZ
Z+QrZkcJ7ZHM4rtteoflHusq6Eull/kM1aCE5G6jmWtGqtbJHKRzzMHNV5YTvhBa6p86A5WmY7bh
y/Jc3yMSnP9LoJjzPbq+yjKh08pqU17JU+o8814auQVIPCIznY8vjagyW9OUt+UQWFO3L4Y8+hsu
xRDT2g9Z/IzzF3JWXhqbcsqtqxjpR3bKRLYVZlO/JU6L4U84SriDKHmlRvfPbIZhWPWRnmxdU6T7
gtxslxbY00iO+RbFUH7Kq1nH05YNt+n5LUQ++apuPGEfTMEBd+QShH4ynQ3mie/F1H2MkwFEWKOJ
TJBGuJKka1lVMvxix7+i16+tpiAcj8VQ2S+t0yk+LNpmtnMWjONt8qeflwP3QLl3mSDAUM3zewnz
fGkvIFTz92aAXJU+cnYx7DwhGDT65qIKf+p1dJohEIL5ml0u4+XgRRWdsZ6FU8Xd79wF7UfUU7/D
n2091U4I056kNQVt6NQNajrJYBpPy+m/55ZHTesEh9Ts8jeNT+qMCnnurBEJ6oMWhbiq0Y4yX3TW
tOsygRpypjlW3GyGJPhi980OMtWG+3LQhX5TbWIdRYOUVRg9w1lvrJ6rNKhO0lP11hUVU9ox3HYq
Gt9ozRH8AGVuHTlRtpMiSdf5LFJvkEKV5R08tb5Kh9DfazOsnjs6H0HXN0dlVOGq6+r+qe+5i+Aq
g1o1XNJ8MOgg2ZBU5kNU9/85KNrx2JLY5hRWI3OKlCk9u8ADcvqMMaptCO67pYgQreVsfVQLzFxg
tf57ziwSxCNxVz/+vjD/ueU5rywp6CL8+R4rwWtOnC37ZOd5wdSDi1Or72Jyh08aUT8SQJMMSgi5
G1QeInOutrCT1LyRe1m035qNeLoxphMSoC0GUXVQmvCexs7INmoKmo+U23JrGnMvEulooT9hTCtA
7UTFo+/bTSRtKkPinWk7X+Rg9R9uRoNbK7TXhvw8Jq5hsaGxJdBRkyaV27l+XQ5sDwD38IY2tmRk
tIpy19oQg4COdTmvJ+jVcEPkQRnlA+NFxaCQZreZU397SENeFQgXNdPMKbwSHy5AlMQUDOF28hnx
9UEcvIk4/YREqW7LWZxHDoKuxjqpsP+j2vhPg/bydco3Xa3Zr7pZfCXsmhgrFO0+82jVaAwuP5ze
Z/ddesYlxsbsmcP9H82xqQmGtuyenaUuxF9IpKkZwEbGVP034c0xT2Pt/2bOlV8YtebbPBBi88/o
szwyRnFsTQpHf65V4nL6JA8HhbMRXMY+8u80N6Irkw3jue8MZ/u3ik317Bf92F8ZrTlwJDK74Foo
D2Vm8zYMvX5m0ok40yXaJSyx3YVzH1wF9WzkiODq0G59VPJaOY04y6Qk3zqr7HNfoO+srZ096jrS
q1Z+S1mNZZeRyKpSZ6swSZEJ29rvrTZVwOCG3TBbo5oEck1djsm+I2BqZzT9tDPKeuCbILwPP6he
MYExeBUbUyfmA4JzvEOia2JSaCAldso9a4qcgr+n2FeGCQfV/3reBpp4tCD83GsCdXIhaCPUnnXo
bFkchlTpDwtfOACdOGHshWXJqr34YbUtdmTKRSbWcR+s2Q7Hu2kgum/pr/ah4CqYyvQ8zt/Usous
9WSThlk0/mEwzOaxDFhorB7IU28eFW3rxBfZxphKrupigkc9e1YE23H0FZOAl8vpciimmQQC7g1V
Q5R8yLp4aW2H8bVft6vaHcZnRDJvBjrUb7bxoxE0U/FEMhyO3HTFZj/ZkSfvsfMbwhekWS9NAMOw
wUhxrurPJCZZqOBXRAaf/is36zkGvD9muhacVU7Chl8g/cGCPe0qQ7gHGavwGes+AptAVm+BSSAF
rg++siXR292coGItCSqJQz67qsdnZ0yeDZnrP5tSrxl5It6TiJl3Y+/E6BvHp1E46jNFtnAArs8u
m7KSrKv+NZl/BscZwk1V9yBNDPqSAUvMRjn6K9HRLmrRp24JFqhKdmhtnzInHGGfrWLTBwaL8HUT
uQ4zI/RDglUZnKdl2N1RqJItIrICpF8nKDTmzTKm/0PUee1IyjRb9ImQIPG3UN63nem5QWMh8TYx
T38W9f3SuUHtNNPVBZkZEXuvjSCgXJI2SL3xk9Kh2f5/4iuEww11zV1BVHTRp3yqrKgDHazO78Fz
t1SCYnV3yC1SYuv3kA6/UmwvV7kqYrBMoLdglHZh9eAsYKb+IXGV/I7P6WrO4/gKg/+Pi8fqTWh/
K5gK+7ohyOaZOpHZChAlHOFTNmts7015IK+1Cjji6t+DZB6yE8m5U2isg1R/xeLBHD3l62S4lSkH
blMaB6Fi9aCbqh/lOPzD9aEe6dgVh0LZ/7xVFmcvA+0MMzGdE0VizEbJbVBPnALmpTnzwFYofXQe
tcQ+AHvyXqqo3YxeY7wfNPAMS1h23kuvI2Ap1iKZFYo5EL3TWJPWfXRHcXGR/bwYQxSkqwoEA5J1
lZb1I6qL/EC2F4M2Dxr9uSR37PnN549l4dBM4iXS/LDxY7TOlrBeYEtiA12AgTVNWoYIF8VWm2V3
e17adYoCoZWADKf4bXpO+eplqkRZVv6gc1kcVFS/JGarfc0pQWVK+0F3Fm8A9+IBnVHyzSsa82ZM
Y86OwUVvp4vrmeIifDd/wbecvzi5/IHazjnVZGw4eZVu7dxzD6kzL1caO+SGrGOgkQMw4bbt7UlS
61aSGhhP/F15cY0wMqF7RrU3moRCOOT+MaBiFb75WOV6rIIDOF0YItOZM7ezygo0WCZOtomGfDyR
GZIG6Oig8fTlfKGDDOsRlJlVKHV9XvAMq+uyXuYyPabahFFgGmnOZfN3GqIMMwYCmICNBI3pdId0
BVQkBeOpdtzpixRH2FoToU2RA6a+QJmTFO0X6pRPzZvUv95/FyYUILeu0pscTbTdyITt64ST5ZvW
a3LLcx6jsZrUNlnlBXnudoeJRDqUS+lbhvEbKgUzRH3RW/RVpnrwpU2OrQ4PMpUZpkU7qO3CQzWM
htTRRfwfGzyK1R3gSf1Tm+N1mjW4x2lWOFPd5g9KlC8b5dcH+uK93ZrtXdLU3Le61M+msPtjMT5o
g+tvHMJnpqaOKK1L3ZOCp8ak3yltBqvjOuocxahAy2Fyg9n334ChM21a5uGe6X20j0sCEH1lpMC3
4Gln8QIZDOCzw3xWWpiuDQQKuWkLznroftsVPeoOf6a5zzcwi+UrS9rdiWOQxH1kvmot3YMZ0G1t
1AiWTCPfF7PebUvMyf8d3Em9Z1XquuMysd94xCWEkyEMMIDl+9J59kZaVXG3lv5dEtIaummKbHDw
YxRzXnlb16qThuPOjuiF0w8bEJ5bfyujWB5SwyPf9vOjtCZt0w1tsgXgWFzNmpy3mHb8LnOCoWkm
+Gqq2HloEPc+Ez9cS7a6/Sc2aKtkfkSu97ckm2VI9OnR56UOOy3L96WoDn5tGZvBLmmO4k4OEdKL
Df7zdp/q48HGlouhOcZavCT8WPLbzaVzGZC5XflVg3aA95727T7q7IK+kJUe+lXuJbS9V0L6Fudy
NTYhF+keRlGnu9KS6jSBL6NP4Z4FNrJXZGbfSta5V03vPkbXkd+W+sIpJ79rYyHpJXS9t+lz373E
0ABfBVOVgMST+dIvrH46sHVTQz21OBPqryZbPn089nO9igOyPjl61pdfSnFRsfMTo41zEroN3Dq/
pRa+t0l+ry2yxKQYqkO0MHnubKsNSopNldQF/vu02Lv/1JvVK8wA68VgMBxaMd6FCffuiDNy58l6
PpqC+Ot8DdD2FvOn3bGU7ty1lovq+k3Pco8qwzHfTZsU6YxUMU5HU/D8PRsNgcpoFfQq8RAf7aR1
z6km3jQLYXM9EAAflKvQ+fk5tLjxTOKUOHIi2jwrJLoeA21WmxJwjRfK/C4j55hBcdmIlI5r5nPq
LyPQEsX3RTYddl3ECoa0q4O0fHp3WjnvHL0npQJr6WQN+iXDcLcgcwpq/TORqyJgvUSSEU85JaTd
rW9KDuYg0NDCXKLS1y/PjwbQghtluUUYNZXC64I+QsDND8yC36Uu9OWjiqxHxnyhZm5rrfElZcRQ
YVU/z4WuMezF3D70Ht3MKO/uSFqIpLTbHi1eixiG23XnwH/ft1lH/kNazYhVluRi6gS26hMi0hkI
+UkVfb6tMWFFWmOczNVmPsbiWMICOLWjVu+aga3p+Tzkcf3Xpim3Q2iK9QVcHv05IpUIwJhPhWnj
U1svjSdeKGuHoya/AUG17tNkkRvkl7TZ13gy3PzTVSC+uWjNr7w0x+vzy+bSncbCmXcVsuzb85I0
jg/XTQYkIb3HZd2fvBXIjwadk5WgaxBXEvSUWR9ty5kCjCvwKDIX86JhxxvLXIijpVmM9qd40PU1
HnJOyh06jZfnPA0ZqwjtFCmVbS0Z2kE/u9q8qYecVzAtHgjqjlSTg5PizPJdyK6x1FoIrjLauGXv
npxy7NfRCR8WkkxCSh98/vbEzNWN5c6MCT6DsYmGm1NHUrUnIZNkP+ZwPJ7e+zm3fi9e9HvKpu4q
ffXAU2C91lNmHMkSa8ERkEaarClBT03XoI1wFuhZ5aVt8g7l5W4p7W+NqnmZtILPzwtdkzSwuC/2
Eb7Sc+kW/zAneQ+aVzF/ilrD1o8IaWiY5GBl5mivyQ3G9mnfN7pEC542X7WOmEAOCTKWbGhfbIPQ
8Nl1mltiDR2dT+t7NOMhjjHUH9Dz4kyW8e+h6OknrRetxMGvVDPvc8E0Z1nGIsLktwC7JF8cbFaI
00Zdngc9O8qvdYoQFpc984seQma7Buz160WkOltr6l1TW/t8etN60atzozvnGVDwi4dyauti8TyW
NkNws6QD16oFVz84Wz2yRkzRWGRYmMNWL/UHnqcXap0xxK4zvcNmfXHtLn79b/68ENSBMRuKsUzo
0o1FhilPGv1FF/XGrPeA578YPTHeWtvcPdramhPDuWvh4xEL4IHTB1j6vBh8Lcxmp9v8/2ORzmSb
Y2Fj6KnR2olmX4bLyK2g+pKhYSTsByxGuRkLoX3iDIPrOJGzhs/maTHvfPc3uT/2pU2d8SNp203c
OYqeXMsqrXJkojSet92i11+qzj7TZP6Ic7lL14hXa37PAbJcO7bAy4TruhvlBr6rgZhjZtwbSdzj
iLz2pKxZH7Y0eBVp/3BXjEWrFVfL81AQ/GvonfZFcUA//I0jPgo6EwhI2FrxW5WQf2dFI+bjtCb6
IqOHkbpGGUBRYK47tv6JZ7IPQNxutPLEukIjlSgQzHDtL82gRZ41jk5hsEyvfj6KWzrNB0gzqPjK
42gm9pvLK5RpfFR63r920EAeDOX+4zo8v9RbAgFPQ9KTzW59882NuQxTt1mmApHTYj/UPKZ730q+
xp6iKp7WLdNq+88xp7Z4dpXgmBkb5IfadqZFG5j4S3GGduQB+A46TllCnCHcDXAhWx6iY8JxaAte
MsQkDPDFQdRNcvYMzjZVkiGW6NFItHmDpD6X4sWsGbiOan5Xy+Lf3RTVbz4kr36PZaHqcB24NopS
8DZme8yMuf+e8+jM/9xBYz/OtS0hrAmSQD//NjcGMrZVObZ6//vJtHYt1rpTiukSIhFAnQp/v+05
Yemn6ENWeXu0Ct2xwNrXaFQR5dtDQwB1S2LfhU87u7dZE1j3Jv1jnm3v3Jnup4a+8WHlS7V3tbLZ
GFYsgVn72Dc5CRDDgxuo9hCxiSb+4JhLzzIddgY20t1gTe0htTKx81ByAA+RHk2ONmay+TlivDp5
EX1OssSHG0N8/H7MAHAqjtwjI1LQ0m3goyFEDUwFpjiDDyJKpGgGbW3CVOKvcsEYp7tiBxZv5NGU
y+5pmrH8uNhORm4OYeb/SidR7QiQaH8M2UevdPvnlAjkF1oSZoZMrhXd8iyODvoyhCOw4PtTMeRa
yxIYCsNYj/sV2q4C4NSqYotw1gmfh+BoBGzhRETBPz8l0LdCzEj+k48o6e5Fg7jjY38pUcxsdNeu
oB7XKChsu0AnFms4NRHflYmxXGVtUADqbKlp3shdoobkP95dRkdq30540LskcsMuswfQKDrUhAFF
OHtWu3/+3+2K6Y8y+5XVMqah1cWHMseCNE3l1pz67EtW+t8hZ2vhyMsTKu2fxRyZYW0oEZBorN1d
3I/48Mv9VFQWtW0eP9ZUhhDQwABbfFYr/sFtz/99+HSoPT+vlpjObV8uR8D1Zghgj+iBEV+3yqDP
DvX0v0ukJX/jWGDWrfPyUjO2lhO4frObjCNnTxJdyYY8PcfGDSOwRJ/l5jnVEDVWcr2vw9Q5wULZ
ZPHsP6jh53fhs7ygfMzOJQl4L5kH2HfFoMaer3bIcP7Oa+yC7o58BRZyF5fUkiKpvkdgnq2rTfzE
FmBzjJrKFBREor90Kv3fBekJTu/1Eht+te0mRxBax6cEhO59hgg0jSujPRMGRRJYv/pToecPSVnt
QLNFt7FZBkAJeo+XEroyg9AiZEhWnhIkthfH0j8tj4YhJ2RxiDAw7J8/lsYu5Z17x5Xp7oCJYoRH
TgkrqM1k2BWDtqKLH32rTDJ5dICH2IS3sl8kg21jQniYTrfnhYHsdItclh8N2RZFDt/oAcZdTXmx
Zoz0s2POzLAKRN5r+GleX1U09Rf+NMyhDeoDx/D1b2LI2bLdumUFNAWeVaM02iD32xICsypRnzIa
fS5kHlXaATN9G/K43d1mSDZTk64cQ1YEf/BCBrzyLasTdNjCPLojece5ykfEqrP+Ok6ltcOwb+7K
1MxPCFywhqT+WS/ql9woPqPGVq9awtgYpE5zGFxaxf/brTWpwqeaJonVdKnJeHOY1ygn/9MK6MLJ
4j8SufDYtVN+xWr04q1HO4wA8XlmKQs4FHYvujl8y9HFb5syVRcCIMTG9lv/UAikEoSXjixQZIwi
5XfYoFGLEwSelKEn1wMgo0pHjOOmTzofm/h6B1IzB1ZCrd7r04yWd3GAFjh6kNMbJ3mtsy70cY5g
MJlzWUp8+FVrnhApJ+Gc10Aprcraqz6P97Nn6xv+1PH7uKM6jjRudgzeb9og3qxi9H/ow2rF8wbk
0QikXlxEQAxWYHCwTlXbopbx3vDGneH6/Ta32HazyqTJ6/SPycc7Zgy9u5sRC4UO8saXlulo6GYg
YnR/8cKCDNlNr0VtvMlSv4ZcwTTx+WkPPBb9r/kvnc32UiKLzjQtITC8H0+dY4wna9S1/vD80HWW
4dCWcm8+3f2m9Yga0nCHn9SLy0A+4Sji+WGkbn6ZbSffDQjbA7NkO8uL/L4gINuUPjwWLIhv+hhE
z7i3hEQ3xOxrgFnm7um0Kji1PeY+3pkUNAnLyfyjpTYJmvhdkVgMWX9bLhgNfAsgRhc3ZzIN8cFg
sg+en8I9cLY2U2ISplk3uqRPNumI1fyZ3J5IVW0KXy77POcdbuqgIGUjRHEUfeu80mZjW+RxKJPs
/tyOp0j6Z4jcy8FcFGUvJM4fnTUfnBNKXvtPZ5JgBIhsk5mF2nmpWBvcANy2UZ6qsJroB/VmeY0r
9LswaBmEmU5QWBr9SsSaVAUQg3wYQ+Y4U5m6HNMRUP9zK+u99mnl4miqjkAp5R7BokOuDfL73B4u
OcPpOyUTUOMpKy6q7f6a/i84QBUofEdtnDXY+7krPqVBz0uDU4KoTsTB//8NuOjkl61PkJa+9izr
u1JC4iZOlCDKRNuPBqgDK6m6a2Os+Hp0pveODSfw0fdthU+txeHBOdAZ9HaR5cvvoEx3WoPgreWp
3PTCsu5p1/yp8kk7WPqVNe5PkqGdxz8CKxmQXkNTBRNRcmLgfnN6AKlTIZwdoshhQ6DR6b/bhMbE
yUzcvW0Zj8Iglx51p+sxLo5vpl6FchKfzugu1+fFFC6CvOeHRrLUGxjz8YaX2YSemuJr7b+4Xdyf
aiiSp0Vgp5btrR306tYAPdz+1z5KOWv9JzkzNPArMWq0re5R/IvnMbLHiLCl8q7vhHk5DEKrfY2C
+x6twp6xY5Iyd5cqc7+0yu5fFZMqyqP841mSaVX37gui94yx737WwzhyuDZiZoGa8e5YbXaSRhLd
1XGg11hFTrrXBqpB6hwmhCo9GrNefLZNl4U1ncK3VnRMMWkAXbWINCssuhnZifqbsEtyqScyM4el
Lz99JC0bI2qz44Kz7BN1BgsMcunnKalTuhPSXJyviQdmgZHZD5UY5SrkJ9turY16m5RdqgktmeR9
1N2ZESvpqhlBvZoX/fJm68G9laImnNioQaWPZw/WUlgkUKiGtOecgMLxkMTuhBCp636x4WJIawEn
diuwt6OeRYERWEQtfC4qjcE15DphLyX4/nkFkaXOa+3IiKANHwDVkg8HL96yRjQbe60YZz/+omj0
g0hHq2h0H4Tt7NK5uEgfovDic0DMMVGYLWLiXDf2oEnhUjZzFNp51IWiRchD5nr+gEc0Tpzl4CNY
ScSvLYsgLirKdzNP78vAQJhFa+SESyxCass34mzzfef0NBFN5T1aeviPXg+Bt1UnSHd1WLnUMsQc
7buhlw/Sf2talkBBh6Xst06aahtIgX9b6vkqszdIFCtkc8lyWzy3PVS8VHA9rHWtm96ZmkkZNz96
2vjSTk6FjtpxGqdvsuy6UzrU20ZFACfBGiVdnB07dPzc9cxBBr1ZBycuiBUdDENFHEjeTR9FAsMy
RSxypncLzBRzZGCN3/PMBRMwwq6UynJ2mMk/Rd2usPf+1xDN3jaNoZbbAFbsQd8Mqm9DoE45qBzG
bUNX3luJU4WihUNlPX9j077HAk6KnxnAtI2+P/sJN+AS+c0WtaQTaJOPKy8ZrmUk1aVU9fVZxuQT
okZfE4LCDXStBtbkMC2JeWFqcWitzNgLNf00vYRceOvFi6M0zGDZVbh/HiAJZkSDW8JUltvgUPjI
qid40Taxr5TGcfLpycwqmfg9kZeNxfCByGHcl5PQ1uOmfopbZ9dHqyMy7RxUWSTGWQsworZBPE/B
CSErZwdZb+8zfdg96SnpISmQXBXzn96M/niiPOfFFO8jnR6+Ishnw/EVsVpsnYm4pPXaRBgp2Vf9
BBp755kvnV3ngRrjaOOgrdzaFdiIeWAh5DGR267sohBzRhH0CH5fLPtHa9j1brLJxsl4iBi8oI6p
jw4oHTqm0Msn9SGdArwmkoJNqum7SYhPL9GbrWOgZVpG/1oi1CupV99jc5o4tEzZeUSUg/XBPhe+
fhJO1WxdwGOB4WvOyYR3uI0ZxoXEKv20WAsC36HtXaW4V8GkMMCtf7eJrtDdsE3FjHhKGod7y1Dj
FXXQB/OTAUy4lbw7JQQQHNXyW4f2XLtyokoPE/jzMAMCbEXt72wVPdGe7TF5zwTWt86bn6BYdVR9
qi2TErd7hfhEypLsPZCCvDt6q0EqzZOCoff4lXKc3Jra6GOX5YWZtAwJmDPACjJjMjPGJXHhjDch
NbJXCF1PGSmcpvkFYpG6FkMkH8LkPUYbYH/RiYsiYICmjFKyVfFXWL1lI0z0jdCknRpwCvqb1aib
YziuMjO746R8/ppwyAKoP+qQMlEH4QmsaGyPk8Mk3qpornkysWBiuAVMqfwNhcmeA0l17qRCG0s4
Bgos4CiDfrIJZAgScKG3JTLoFvv9Phvjn65tZy+LCbBwprUL7LL8u9hZcs5d9xGL+B+zCYzFw0tS
Y2Aw6yr6clIv6FAPbDrHSzlYWHWgWJph68o/6N8FqNb3yKMLFpOOzEPVwE/FrT3uUpcOvu+HC8Ps
wCcdoieA8qx7ZSDkvdVhULS6hWZ7oAn0ZA9Rc9qnuYnDyKVRl1j9CZMgehu5gBZB7YUSGC0LKKLW
jT47P6ML2jb7cXDIXFj/I+TKc0iA7k/HaFdj63BmeGnj7C4saHIZlQZkq7nwsc+kVYqK2nX3kcay
C/S/23Sm5dKCSIjiVpRAKJn42/LkB1U/tPtZdJBf2o2Gw2aPeWIsIava04usuuEqdaKAIt19jXot
35IRDNREv8V4S9EtTqesEd7R4pYHu0kbxX4DXYqkMMPc3ffxifYqKcUuo7PilVFtD0yv/nJskmTt
1PGPjQLAp0FV2SgfG/+6BeKoyF+NpEeFRgZ9a35z8bKa7gBn1q4rVBa47bu+Rzno0+AjHHc86Hb7
PsTuuJ9a0iwsLDCRLK8a+VK1K7UDAagOmEVr22WpfqfLYNA9aqxg0ccFEwAQALtGu1doxnmIcGAz
aQw8W11cZw1JgLx0el50l4dNIaVi4v9AlIFC15KbOIIhatqpDBtoDVvG4OfGjaItIoZQs/XomE7a
r2JQhwHYy2WY/b+GpVFAtPnrErfN/XlBrI8og5ljYRrN3TFZdkyvmc/rLSQ0+6ufNfeeWNUvZFYy
bGdCpB0DA4/TaL+tsXIC22mSi1HaO8dQ/h79bkVHuD5kbUbykNmKQG95DrAf1DEJuUaRnbqi0UOG
DzY1GuoAAwLwwGEQm+6jBP4U6gLQ8WDU9t4VNAueYEPhjN97iI+crsTbhAX+HvUXNLRMvcmUTXMb
Z59k9E34Y72vBQorb6A4bvxXEbX5Wfjs0h7Kor0uEeLRSv9kSifH9OgTJWwgcwmsuawvhoyqi05v
RWnaNumESWRCqMGUPKOZvBZo485lYycvxCXWgNs4tgBaG3ZVY/+Wk5eQ35DwzwkGhYOqzF02++5R
Je42pouxXx/Tp2SfI+nNY+p7yOyTVdvzVTXuN1qP9bnOEEsqdDOhqzv+Hb3i7zLPaNTpW2lpLuZk
l1XATPoNQl7mZ7oyj5WOeBoNXLUDM2CcmCdeo9Q8OYDFL41Kxs0kfzO4IF1+uj/Vqf1AoU0onwnU
cRqCiGVjcB39Q9eTKYgwGb7qtvcmMiflXtRIBC4ReTmIq0vP+FVYiXaqi+HEYVttFqGi7fAPw7o4
j71BTqcNJ2rl5QSlI9rduIJ4rA7vhjZ0JyhiSHR1FkmncOst4jpWylbMgXBo16RY61Lhj4SWQq+l
YfExsxHuZwiihE/PJwNnDQfjfdJLJEDaPNF2RxE89mLeNk7nBXVukmq/8M7o8tsMwIvdSIkdhMwG
9GWMJKqsNtCnzM2cMwKyuIt2Mp7kOXKtDTLu5pqhZ5iSmhKE4Ja9M2pG6Oj0pzsimgKZo1ArJhs7
XdPTI3xvzbH7XhnZl3At67hpQaEhzjq1ug0RgDaib6zTW4gA7kJMsp/xQllYPdLQ6ktlhjlWIy3w
0/E2sWnuHaXhuxwa8ByqVAe/IY+viNNik5K7tZ/M5ocJkfLsuF5D2yx+KZL+e6Itxa4uYwwVCkP4
SfvrtXF87iMPGVWOzlBCSf200/nTszmLw07fWrP7sHDyU2WxuDaAxGcdnUOZI7rqC7UEugGKMTfn
3bjkOZLbdb6b//AGI0Aose1TOLfuYP3WJsU7vjR/MHJc53EnxgJxZaHEtphxelfCWzcGecs6JdHT
jD9NJszvnDvZ/mz9nz3FGpQ+fTVIpv9sMWn7FudSYRXuwe4lR8NcXc2S3EpN5MilXWkAzaJh6cRj
tdEnxw8mYzb3WWMcMT/Zh6ot/vGywWYUEamPkzfuFfytvVuTFkYX/KpxWFQSRKw0iP/QlA4MKJ6/
NZ766rPuyAHJv5F2tmZ+1+dR6R+CEv4o8+GEjNS5lnMFPMgfjt67YijMVqwBCJIvxTBoJ1Ld9QNH
0lOByv2tXZqtZhr/ymFUVzvLNpJwLCAGoxv0o+/u/CqGWt9rw8ZKbmgG2hM/ZG/g8rMprzxrlcsF
MRv0RzyjxpVSesi6n7QC9KObW2g+fF9sa9Pe+pZrnBfbGa+I/aerbtncsF6DHZhRQd5a1p4MYurH
KXe3meMwJrLGTeOV840Wv3coe/VWe3F1Fhgl6KZlb6pd5itM82LbiCQYRrQi8PJgcLbDeJL2ajdr
slPlUtM3YrT2LrDeAJEdznwNxAVJd/4xWujGxzQfaFkOX5HeFqxOU8X4yKH+t2bg58TqPSnfRgcm
smo7btTcZfBRTcOhiewTw5edPXA00REuoldECtIJWtRjpO/GZPwvrdZzjXQb+y3zDlQk0FoQeLPz
oMOPiGUheeTAUoOvucv0HbSIQhuAlyUjiHdNY7YscuK7QVudIc/cC3zjiM0r58FjQ6uCJrfS0hsK
4qC2x+h1pMKHCd1tWngftzR3/lnppL47QmThLAx5ZRj3KqcBrYxj7JULrxW7JUHl0FHmhoaXPS92
KLvK3utGR/ZNB1cFATan7z3V+96HsTZNy3Iopza+YQnQroSHuMHUoI5q1MSe8GZWKQiL0cD/Q379
OVLcH107x3dA8LjsnK0eN2qnEpKAypHHkOl9kBdoPjtnzX+3ibKzNci00Q8JJQH447J1ZaqvjKr3
lE3UyH6UqQfqaXIxE6YnqyUJQEDmRJrC4SjvRmpx36J9wQvzJ38gP9qt8DVIZ9e15j/k2QGhTM3R
1OO/KNYoSPMaJXt2sY2uxdKA6sIFZ7Yv9OhnRDLU3gWmQH+F9xk4C42LHhIvzG8rzGNOCMKOf+C3
EqibBG8sQwm98LGg5I4XupUbImyJzkYVcSJGdB4mrALHZkKoqSN+4Z8dsOZ4/tbM0QR20Uo56fov
3/KPE+mTtFNkc6B3TKPTkDhMoBRlQLgaxPehXJiSSQhHZxJrKtYK9kXXR+Bs2R3iMCNyg1VS5NWJ
dvEZXnG6y6Zdr5sXg6n4LUVWrnU9TerFR1ZZ0wToOL856cxpmOZW0NnEC3o4zQadbSkePBH0UA2U
gcGA00K+yZUVMHTCbA+zOkqgvlqRvafmueI/MFC8W9tMy51wpJ0UQgFndDHTClcNPuZ5YM+wy+q3
Uwvys9LpMDBGC0yOZ9vK4J4xhso8jZ58R2sBgQigLO0urL5K5m+0GoYQbJRCvDhnB5O77ZYbuO+x
xCN+7esL5qV555n0M5iNGVuncj84W5ib0qCmiqaatoKRXJFLvPh0nra5kgxGFuPiTb0WUobh5mX0
+9aRTnN76Sb1DdXFH5i51Z7D6fH5D+v+pIe24QJETeLXFvpH4FrpX8vp02vapF+p6z3AbnJLLh5K
sT7zwpZe26W0uMfFq+sP682By0zEN+QlU+tR2fZOfpjQ+erYUQI/G8aXRo53UzrZiRHZ76YnRoYD
y9BxkqZ37xy8BqM9jwC33ZIBdYi1FB1T8s+ImmmvLZpCesahnWzyuKejZlu7IcWUwub2g1blfM5l
dKyYdUgyHXHvzye9sImC06yt15DhrhnuMasNHSaP8zKwVVyimLffzG9WE0u8rsw660rKo8mDltV+
f31ehDltuiIRB1ZVx/LFQVIvhrWGEp0Zq9w6sUaqvBfdE0QC/nffXMxt66NJ6J1iK6QotqNOw67G
0bLR82pmCoEmcPbKEzlwzh7b+4ufx2jz5kA5/swWr6JNORoH6FYt8mIoATOgbQR/HLq7jLhnLYNA
pq7OotmbdqaPl+Rb5m3FNZWVtmFZ79CQEVk5OXQA0kXmYVsB9/erEvVmpBApCgj9poy3Rlni+BtB
3Q4/6AYMe2WBkekhWUdxRKSA5/9tB9vbEI0GLhRW9gfjoWGbSxdB4wKJaBHmN2hkD3aiDbufAjCE
JcacmETIYij3mEICu7bFaa1xS0hmbUxKUeToMw1RNOLtWoIIB/gcrv3vGo9V6TLQ0WPSx63I+JWb
4oP3ep9gwjwpwg4wbsALaIVqtitVLiwhKs6mGYQNPpxzZPgt0S2i2hi5/qcfOnv35PtbR1AvfwUY
g12yUK1Srh9KH+5+6/r2rW76WxfRXEM8iDoj7g9FQi3iDzDcC0zXybwtSafEgj6zIE7qi5P5r6Li
bvMGmm8xvb9wnhtA+paHLIr16ZDVpxYFEuZduYSeIDyF7J740E8Y2F06rVHAyVTpMwbe2N+XeVXS
fG1CJPwbip2F4Q2+l5Y9K5ZDtkUY8ntOERMOQA13USeMA1yROhA50yZEBitPxJsuXvVNl0lztQnA
2s1EPxKjKr275qHagrFSjE18ppGYAnJM22OCkoFjDqPFk97TeADGs8vTeNiZZJT0Lg1DCAsN3JXZ
v9iS9RjDLyQxS3anZJ5ZO3QUW55/Kb3sBcHS9I0sBOQ6uGEZ3HcSLB6/GfEWEXtHm7g7hyRYEi+6
bmMZnNlnhR1Lpvh6AdYAAIWgUN1o/h5HvSiIRWExHjv/RWltcsyzhWZnlO9mtoSw0wbYpDRIynTy
ThYzpdEh44LEWR27AZ0HF8NimYmz50WPPi70sPBsUKUMXwuDSKroJ6YzCN+e/MRKbG6jjrZep4gQ
Fzr1BkVDRixusMyRe8/TOgEsQy1SESUwyqvf4HTAuv4vlZz3UpRLetxZcPiUfqzK7KdhphjE/zzp
ivSvNHxY1QfDmN9ikPpltclAMgMhyZzx6i1pvAXzGh8d19nntNNPPRbv2RmtHQKFfseO9r2w/o+j
81iOHEmC6BfBDFpcoUpS677A2OwhZEJlQn79vtrDjq2eJlkEIjzcnzOPcrX5zLjWHOm3ANVaCywS
wYQ+ocifVR2L1mQLaGweXMUdZPdcFcyw1cfmZ+PZV0BMarO9E8uOPQ3EywG+EHc9HXes4a4az8G3
oRPZ+f9/2exej9amX2LH6HD56IQfALOhdtiBD37DBBGbe/xQNmomWutSjhXD2lg9EK2JUfe81/0M
1eAGcl/GlMDiPJn+3TpawCnwss+0iN1xn/8jS0guAmQ2Dl+S+DNe4MBHThS869sOQ7y+owhoq3zb
2+m7LewPUn9lr98OMO2pxTxQa9ubWHAOtoPS004Tf9B88gjrI5mx3Ifc5sk0t99GR3lxZhXnAJ4r
o3mf0g5wyURWxRbJZwKWy0vQVMMp74ZHji9vW2ayKdjZT7aoPCSriHPKLQmrBDIn5jU+TkOXHzAh
ncrdqKjWRN6WFG04ACDQC42QciHj4q36f4ADYxNA/lNu6eDBXDcpc6od4I8kweDGQ+l3F++NHArw
pC9NC8arJejq0EoLoOItX+5V2nnfTXZknn3BjrSs532CnwFTg22jUfB/HrI0vKHeeafSJtJTtS8i
x4ALtvJlRhSK+1ureJaTFQy2p0ouE84nt0+rAbwIXkx4KwH2WHJsLNx4zxxVPPY5XGmswqGom+xl
3bsirhfxHux0KGWW3x257fMwx4LDiwAOS1VgR3BJhpR9+zQ0HbAVgSIjM5FIMikx/uXE9RsrzOQa
nOt9dJ+NZjrZJBU6LCaSudAmM9sVw4mPclTnXAa0fTLIOmje2bv+//nGvusClqyneLWpG5qAgK0z
HN9ZbQyk0xwWCm3RvxG+MZfcXrv5EcuZ4o37n/K7X09WQLY4vsbNYrkcDRgeGjrnFgJvF93dX3SE
q0PFIArMPGp9e+DwrCXNoD78tYgmYCW2tJ8tFzKGKD3u1iRHMRBsZ0c3KNCoLGY6N2jRxVggnbIf
UkWShRjp9ocu4TKVHLx7hjQUo1fM0vVFmfntQiPeBzHtXMH4dtKNpcVlwwKiI0W5YxkwQG0PkD9Y
W+gj7nte78FWQjSxvOeRtFEyYMttlLHhymauhTf2Slm3wXiuxntkuDE1FH0E2+1XbXHIsneK++EA
+WP2q1MzyMeCaT7dg+2F/D3+HlSKXmOFI9oBZ4CuolanZnDD4WXx+evAYUHZf8XoHLFmu8nmUDy0
ZtOdWKkmr+bTrLUXtvjtgpJn75tLcRKQTPumjjfQd9w6+5Q0JJw3m1GwbJnyaXWbHtGhdxp0k2K3
OFou8EO8mkKcMQtVzS4FZb9IGwjfoZ1n72PBc7WGNVVhhe3I4F15UOFmlP51LrCsqGn26DUhCY/V
+nzDF6g5zUl3skWToV69hy1btKjVCLjnvTqU2PUsg+5VCCQB59dgo5amC0IrW9+7gXIXrD93yhr/
DPNyatSMtg3iKLUmvhb4EIEtyKtsrxidUQb3nS9JP6Ks/ld4sKQsB0XNcgROgwINxg1UWrn3ASPq
cTDNB7tV3W3DjbmnPIFmdcI62O27Ab1GlsZXRd1P4YHYXDfG4NyS4cZix0Z+Q1XRTZPoFtsMUZCz
HXs9KAO9eWSDZkhkQ0izXvKL4Qdk0Rz9SDnVHS4a824yxBx2JKE3qz5kO6pDX5us5zeKvz1+2dhN
sPtT5Tj45XrilRyunPcfV5efBDNyz0Fi/jtrRhBpCKEJbx543/103GzjNQ+AQRZK/wcTm62wtM9+
46LRPEibsX106jddtjngMIoiq/L4Zd3ejNoCaKz0m8NkvysmxtSuBpV4gzYzddfloVwBZDidpuF2
88UR796t+P3dcbU53SatjAyLxurc/meN9l9MSP7ZZGe/WxXzd4Bm1kLUMEv1Xdv0eVPZwDFuDWVf
4mxkab0my7hcFrM1zn5pvARD0V80XKGgT4ogNbbsbED34ZkA07zOiPmX1pWx+7/MRbn0CvHPmfvI
tRtUOdKlF1dsTxGIjP/8lQG4LpAxFCs+GNuaiX1CUqTtfRimq9b2MrF1gpQLBx+jI4jQ0HgwWghX
pv0xsX6HLmCjc8Zd/gq0/oWoHQUSBa06xfg2FMG96dpvrdS1s01sIDWySYPqfV5r2SRjuf9VKN7d
guAwVhyWzByL7qSpaLghu0d0Cpoeun8EXO00MIyez1FZH3yCV+TmYJet6kUBUTsYJbpM2Y3FYdYK
yVtHWwBIID8Y+6wOnlVMEMQKPzQMcGYuN4plrli7RMPFIfCpXXE5fc1K/9uokkPAkpEMcY2oLsq/
vT48y8V/8honT4GM/hKb/6krXP0cOxRVHADe+lu0pqnWGMJjsrTCYghYYA5h0b+JsCPvEXc3enR3
gEazDC6lqR/3YkNvwbjMV22XoeQ5MJu1ndCXyNkz37rTqAfcvxyNzxzTrNPr9PP4fCwIAZMfdTYt
NmqTby526Vw6tEQCwMczOiUFLFpjEca533ghF22sOwokt4M9Bw5WzZQ8fxTF/Ku5fCYrT8fJahmH
gXr1q+vOjwOFAjFqFxUR1vwfVP8WZg0W1mH7FY7bnabJ+uUDvh/hp3OGtdDfKs1XCQxFPvD8OKDz
q2T0BlDkjlvfrwO3tlEjpe5xri0GL1zSxZXGtZE5JPP2Yhk0BgJPhM+yOD+KSABVifuFRy/rWelR
MZp9u95p60a+lKbgpT5BsyGchMm058cl/6K8YKrwtT32S5OHqOueRoajo5jc4MXgAuNO901Dbj5f
CfMK58PRyzxcb8UeZb7TVws/HmkEbySKaTggoL3eQK3mt+er14ayDq5mkvd+940Ec902935ykGI6
sAKHvOj+5nLV4WmbDz2/ceaoUUzkeLdBqs6v7szDCtSy806H2GtpECdqWXt5TBoMxSw3MdiXU7FJ
Soj8roEDvAHmHVbOwz5XuGps+A2/ch0uL/BJEIt05Ds6X8sJrXTIWmqi+qfVOGcaKKG2fbX0Gvrd
pgcAbdiQgmwVJHUCyA1EoZj8Ya3W76Nn8MJZ5WtDO18ytVhwxuBvGexV2tNZBLnhzsPDFvXD+Ieb
AjfnTJz4mhnpgib1XFxZDmeJsByLd6l3nxZRzgg3/5BmDAAUyq0n3pj6nAKMB+KxHbMRLprfIBHj
quFeuraxwhYRdvP800CaTUqdvqHaUWtolLb74LfPOKvjdmpVONs0Qkn6Gah+TOjE/MHa/DG45nEe
jMPWgzHVLVYLvNeXtYomyGJXiaFqdGVzwf99yK2RB3sFh85qcB7Ut0FIwiLVQDg1en6otfVbK3Re
rQYgbRDcEIA1zjLSJmBsFHT2VSVfXeb85Z3fhUHDK1vM43GpKZtYmnMD0D82DQ4FWn01rezDabYi
noDxR4FW8JNxqUVbpHW0gQvto+Xw7qUnofLyOfH5COH2KZuYvHRKtt25mlS8oeE7p22XaSGcTy7Q
4kIK92O2eaa0tSiTvtaXuAKY1vTmmu7l9KUTkkE4/2ocOs65ukLSLWiMV76CEdP3xVnVAAQyXpg8
O0n5cz6kKalcnkgZRkNbVm9Q9bzjwFbFqOAd+92ioEvaMjZz5yEPki2AtqYClwMk4LzAcbE5TSWT
z0jd3shI+2TNt04LEwio/qfFo2PuWbxMJH2yovkzmkgsO7XJmbTqY9Hq/3IYUElrVQK9vhnOQ75d
gxXPZp/lVMAaS3qzRpTugrdxk1VkGhbkR6GSGZvXqfeMs+2Q5HVtTEsKK+YUt6XVgN0zmYOZWTcx
PNAzriik3URCNct+ExH0l9bP3yfmwQm871MGaodyLvpbfB9IPjhixIj+qG3mHut5hio7GtNpFd5r
k9nnypjo7bG3P4Ux/ex6Blr9aPBIgZLzHzdADuhl99RVDDfcYY8LAMW/ZCRDBtSPfF38vy2n1MGc
KfhQ9qvgfJdOsyPP3o5hcjYgFfVT9nAzMCWdwAg9oIAmPOwvmV9aaTDZ6lkvGLuMLPLoh01xx35j
vwT+19oNRUSr/yMZ/8gNNVmXPzkip4ML7k6yj4jMBmQMc0GZWyfDfIAqBggriAwN9NuK8BCNCxeX
1d9JIpB+5GymVSdhLFgDpkM3G30Kh/B9oCJ67ccqGqwsu5gU9jA1UWE6Z0enH79HAzrn6LsPHQkO
1Jw6VIgmD8uO53TBaBHgrbyacBRgF1lcklw8qo6Ow8BzTVpSxxK+00zlg9U+eYt46dr9l/A5W+3W
fJfrjMnJeuGvjdM8F87mHLapXxAY8eJNrd8+zA13p3G5MfND3gjVm0Irjgo7EJQsrW/YvvEp+gic
5CjYbDJPsZRZ/zyHq8/koBg6Wb2ehavReDdy+TVOmOOhN1x0JMYIJMCvtPMqmov/j3jKiwRJAoK/
76LPHy2n0SLg+HFW+/shm7GNGJaWp2uDR7/Nuh8qkc2I4fHb903s7YP7uazgDAtcSmV2IyqRVxsF
i/Tebu1D9tx7rjyYwhrfCznfZ1s7fvKKyu+dZ2Mrodh5XMBw8Awx7uHHZb39mQAJh3YpjMPeDLRk
bvVfY6TwBSVkTFUxj2EvTJ3LjT1FnD9vzR7OdvE8Km90HDU0xJfwVfThHnzbgQ5RFS1ERWNjFMGL
T2HbQWge9gEShCtj/93Q8B1GOuVYF9y7ono1PfFIQ0dzYou5UAx79ZVdhTv3NR6ELC4ZhREN1uXN
4qm+S/muDX7/rUT5t17s0+Dv8nEk1G3mO5lSmFYHzeaBbnfNTI6IKO5U52Ft5UAJFxLL1Gae8aDM
lz3zXgxTjccCVfdgOkZ2WZZaowLmBtRt1mhvcIubQDMBgAXcZNuBIo/FDkXVPrYS8ZBhPANa7lbp
tNKP5s4GJgCdLTZoJ7hnzshjdxoB/+8NGLyuPm5dhV5eMTmXXU2XMWq7P3vJstYP22Yqolft89iB
jqU3Kp763Hom4XbRFlTPgBPmXTaMmPBBuJJTraDGt+3Hevtt3LV/+AtSl4A1mh63pQz/SwlVRmRc
jImyxpwLY93GuEvynmO4v4knjZuDfZsmSKx2yPx2RDIK7d5p7zf9Ah6gQegiUbUMlMXQitjG7k5g
f+QHrXwtxF3QXueggszVPpnFsIH8m1522WHx1PYnvG87cNrCOa0tqQA+QLxVak7TawmHWF0Wg7pk
vOXry9jMP8X4EuRYx0rJB9AbhhZEYlu+7ss7mQK2mWo2r+UUK1EVL43ZHFt3GBNEg+nQK9irmtPc
9zjXjG16l3IfSdQBO9sX66TL/UoGeOA5xdRGAax2aBFKudu6X4TIt+Om8QfjjvGw9fuHm8nzNC1/
qm1/M0VwZylzeoQCYISELH53KLBXUOxPFkSQo2WTPtl5IW88YtJ1oB9En+BkugqdqPH45fWIaAWq
uCoX7H1uLnXSWwRqWCRswkEn+o+w2NbuBo8atjUpNvynxEu9mQsANeiKdodi7RG2xuaPqqCA2bMD
zFzDE0xeI153ruW2xOFYcrzGPbeeZs45MGd0eqh1Wh80XmPa5Ier5dpnF3jV0Wwa6pJcvpWWvnSX
qtxfOELgfGISv+90voadh3NllMPJJwiTKjJh0eBBlfSN6pHJCMISu4feYgHc3Yl2BZ6Ubi3GBxb0
Fnc9h4HenM6mmNd7hNTfeZjv5WoB9dOmu7Htf2dYYu/a6CF68UJa16E+mqaHU5aUL+fpbA8bKLb1
RtijKZhW4HsfBvDzT4v9H83gzKjW6zZq/pfda0eV+HmFG6yF/BR0c3dglUZD0niDuXXDT23aDgW3
nsSplRdagYsoTS5vCRZyysUQtR//7z7c/CoJ5I7BuyHNh/GIP90k6U6ZVt+PTHXMAg/KKwTxydiW
11k9WHa9RPNKUUUnQHxM/a+LLhMRAIqxhDBGQMbcIUQhA1vTA9vKvS9sYsD+jdOz73Q4mGWIM7IL
xSydc+FUL6Wf97CBMcia1CeFNU2fm7w3OhEkjJ4q0kfcZbu3eKnTsPUTKYo55S+J49lnZ4J7LRcn
gD7fn3Lr18Qsz/vbquIAdeOitm6Le2NA0zTRfboFlIblko/TdrrwzDZ37xbD56O1Ei2QA7AdPZs5
Yk9VYjB3t6XDbWxrZIxjBGqYzgRPOnaqsnvl8pHcxbIcsYPUfN7RP5ylTHd7ETh96u3h1u19HGeM
zTkZBJeTewjqII/Nnn+mDDafooJhNWYMI1gf6F8xlvoAo+iigVcLTTrXUWIVQTt9R6lXJHkXEfm1
/gEwQqS19O8RfLHEY/TlkJY5R+qirHRqVlY2VbBDLy0UW/sYTLWe7BSYxf88TFEWqu2Hx04dLa6A
r+YwMPorRRnqc3H4orVVvED8IijXbdzVthWacv0lZt0nI2SFhWPOp47H+FtldgT4td/RM+kAqkma
7bIJ0hz+GeWsz00HR2NxxBBuN6YmNh6zenZtjmLA+PZq77BHW3Ty1dXvMhn3zmpYMSLuwAO24tTd
EZLYuKNG9K0t8U0UOgwFxpLW2C69cg/BEkwXSbAw6nXjOHT9eDAJ+vH9lB++Nq5cL5jiFi/DSqdY
NFSuEoddOWoAzZKsIiyh23TMFMQ1LMBShkyXrM0TTd4CAFt/YcEtom7iRwTjACtIgMI00EpJCwb/
Phi5Ewg4JId881jQEKQ9ZCgOvFo0agOCF84SjxlpbimCLMohOAU+pKHGCg5Y9jDQG3GF0fHquNjS
dRPpVU4mXF8DJ8Q6/wHUfm3LFwztod2OP6vGr6ZNQtwYaBGhBBUlYBDXHK+yW1ITp/3o7nAdB5Py
EqAS4erZVASMCw+a5ssf2TZbG2QnlIe/tVW5bxrzEIkSvwAQW+XMxH3gTKTXCfnhOWkoaAuNmV+y
ZpeQsHEc86sQirb+4RvKMdwY6c7g0ZDXe3NyYBsyn/UWj8iNxhoH31VUo59FfkWVl864VFqchzkv
24k98MMdFVkTb2eIIMnyhV3eiYxa4ybJXG1bNd0qAr71YhNc9fcvQFfflATKY2tKkWxHzeXH4eI3
rywAL4WW5pgt8IJ53Wnu9yvKuI6PgYe4UVK2QsEEH6kVgy0axovLp32t6HSbVHaTSGLSCfJeeCTu
J1h8DRaIVrTU4Vl49F1T/hmWDYO/HOvU63bsPzh9F36xo8XvKOyaA7BsDmHiXbr3dCFXj5QjgfrH
YsVfcX7zfcT6sYTcuN9Iz/Fo6HlQmKTmQ9vT8XSzquuuuwFdWXEM4K1kNQwSY3ODWA38FnslSqPq
iyMHe9JGc3UudxsIaiAl9Lj8KKFE3/P/fvVZ9czmNlas6tsQ9hPzo3vYhVqSwlIi4ncHvcu8X30J
VNnK98gU9guBS77lS2/EnvtW9GMNKcT5Zb6AegEw6ADCml/5Bb0bghzfU9bDljeDxn9Eae9TsJkW
FJccLxNh2hgSgmF5dMVRzEVggLQTYYbCNFk8ZuMoePkfdp6oWU2zPB2MxyHnNVw/bTNv/2AFWohp
2tXWLVnXm+UCt1PUMYPJdoUGbXfPVou/W7T70eNx6TEEH2lwFrmY7sHNnrjH+/SU+4B8t/3q1zfG
vFb9acfpbzu4xNeLDWwmL06EaKu6YvILDadxTztRZM9Eidd04w/F2n/pP3K43EumCYTgrG9fbbHW
wJXqP4TBZARp62FDUzu7xEY4VdMcXNy7HJK4Ca3f/jg8iaZI/KWXX7nr/8erFx0uo99xYFH8/xYf
oDZmgHO3yvSgqZFz8AdS/rDhDrrVoSn6MrYCNDeMEMyFUtK7245+yIJOMRdeNXRW7dEIjGNW6L8j
cnYaODjNHMGeuNgD8/9ukdKXVkTt99FxFAzBtsguuMO6VHXTf9oi9LRfmaintvvWzLdSLN6zcfsU
Ng3VTBPY1o7DZUYzG4PVHOKxRo3UG0bLuYoptKY2xFtP2HOaKy9cxFuzPVa9Uh9AuAFDex+NOXtP
LRnHW/1UqT7KkQjiLOoPy5rvTVTB0FBQ7bWGJ2JnhSZ6fZrPzV8MQ0W6SmgaSuqY4PvhySNIDwrW
fq5w44W9N0woSTsUNSNG9rSZcLo9WnNa4sU2+6TvxT9kP0piGOZjQHj0B7mFOLgD7KMZ5dnffTsq
pzGLITPjrRkFTP+SVbIQeA2F+tKIOtEMCXqjuXU3rXNO4eiAgteK3o1cx2StdQN6uAthUU28A77Z
vgDC3XaTbcb/7L6i07M1mJIOvxp7x87vIUfF1EMqhlMg3lQ94javOSJ3bOXV8lpiDkgawfZtzv98
iMl3wSr/6lzA4m1riNxtXR0OTtXckfIpLO8iTHh6owNIfMPTp+0Nd0FRvKquoq8ws/LQyyeCCxir
PV8Tx8LmXLASe0JPG7B75wetL0ToCeETKOpj36Gle8ZGoOhQOYzacahrm2+Qnl+K2j5gyz/trET8
D5wsMquGPRywe8KDv6C6A2ZU6fQY2tb6aMONSsD1RHWZBfeF9A/e1q28TPEQgJ6SZ4ePIkG6CTcq
yXts1SYreuyxQ8VaXp2F0j888tCfK9SiKkMQbjIXusfm0jDUWoc9qFZerN0jN6A6aSIbBlUYTLhI
zFm776fiS/XsGIj+UyxXBxKOXD4l4P+QRe8lq07EFe9cfK6Rs6TTlPHANVlcsENgaqlhMNX+lJQa
PCNhSvBLbidTP4NS1vYNxv1+RarOHl2qzuCQ+iodlPq3jNXB9v1HUuC0IIz8xbVA0VeL84SPMd2H
yT8yX8V5K5wLyRXWtGZ65p1FWsF6ao3iuxjlm+/K7n52139Tngen0W7fMw+oOe6/l2YbjwSUr4BR
NOboAGe72x+U3ChZXpt/6ia15APyqyn2j9bXzWQNNEJEtxjzPu9IxJy9rV3Qi4kL5H4q7JPEM33Y
LXD+Y++FO7GEtMn1KLOYKKseY/DSuNeBi09JUxqWQj87DjqA3E6x5QWQqwMt7a3ZflYYzWfoLIwC
7dHKjbO3rAi8PcaRla62iJTId+8BecUxpe/YI4lJoREQiMYRPL1Qrcr0jOMmBn2vow3P1UWr+O2q
SlzWYnsZ7RwQyaq/wtl54ReiwWBDcH4wQfio0oLyC/8ncpxWJg3JZtoRgxd9J7wzoorRZWD6mpcS
YrbfsqJ4n+ROe7Y925RU4bon296guWFQBhooXP1b78X9ZkFt6jrt6ImGnszBjixz08JSKdrMPOtC
nzbVizhlWHdxZXBNehCzh0GaBLOS8Bf6jrAlVnc7rjyaUCtqz7gBmsBeUzKtzBtBUpF8Pjmr/NH7
+YFpu3ko2/VzBxyXbB/k662j6dk1M5B+7+tyjjE9bkfWIV7UCtIzjlESVRL1EkHZKfzj6Lr8ffCo
QaU0DpULsAEtzeHeS8iBNjYPEK5v7pz9qiVIOzjjxDYoWqg3fC+jXhnHlcWfiCuYF23B4ekYDWw1
6J2bWHmGcP5SQcFLaRrvVCceTekPQJmKNx6/ZQIMan2QHhBUYFfRgOntjpNBlsyywLsJV5Vzwidr
xGvQ6C+6zsd2sz2AVITho0UFzoGPHqjOZgOSh+BWyII53OO4E0zyh8OU/NmlcV4872oYjv4xaLS/
uYDwdMwUA2h0a2oes8yDqj0VqT3Lz9nkScuUejJsLrVCdxFiSjhK0ySpPKghmZML+qO05bN0tjnK
lP3Aoo5AE8Rwhku07OGxNHFK+6adJbrNHyWz/QzLQ/AuZJAdedvD3TF4MECUo3Mj46WPtzFpzUql
HpbYSWqAFm4pjEwx++2WAwN2zw6Z8xh03n8rVS+hN/I9cgeEu60LPktUzdTCp1QbjOwDsAmTIDme
kaMa2RiAxMdaWb2QsXgbWOQP1bovLJ/3JZzTlGWtANjtwwobHMaJgp1DsREAr3+vVPc9WARyENW+
R8xYESxqK7ap+41KkT2WPtPGHLBSTKUKe7XAS2JFtnNhIGiar64KwE5wXo2dRf4LOvnDfxlE/sBO
0gjtdAMRa7MPZyWjgr4vuievG4DMzqN5nBi5WLpd7o/2dPEQ56XtkAI0gWlwI3vyiVtpmHGhWeLk
HG89BFnxBWzEj7C6FqcM4J/ufVV0sYE5Joj6Dqe/TRTlvxFlRuzv+V93EfnVWvDx+YLn86vcXc52
giFlUfoR4M0PkUDSKq48993nsLRfpeOOjEjDBzez62RR8qQ5V8sC39yV3jO61xbZxpgOfsWfwOuj
plKcvjlHz6A4WoJIh4wO3xNp6SAsWiLSvtV88zm41X85v7ic1kXEng4mgoOXTJx+g7631nQwbk7/
YlvycvtHZuHYxUb3NvrwP3LqtRro09o43mn69BIExhbBnHLTsVm0sPfNe3ad7qF1RkplG/fCxbY7
wdjizok1pV24C+hLm8eyX/toclw3xbtZpH3xafJ33pT5SZIOV5kGs1oJ74E6IITvkchtNWDZqabZ
PWuCe4M02rOzcrQlD50sBdavQBD7uOm4W6Eu/SKfFyv7NFTAw4diobS2lBMv2XwGPfJn6aCyu7KQ
KVvc/axDnl4IyRp+FwmrJma4LZy5anDTfO4eiqFLrUp7VJ0zkstgzoU7xXZXHzDSlYelt++J0ojE
sLj3DhvOI3MCYmCQu3U9+ot9zXny1kdAJ0jKHRa6fi5+sNhJcNfOi2topCgKg8m2ru+JUi3RBFCN
WNNg/9AMdPvulL9FrngezEzbJmRGlNWGY26Fj1z+IU70NUqFCK5LnJ80ee4KGnwXUMlreFY6Y/Fe
pH+krmc5BtKgZdGtOKz6M4/WNsuivdecyD7upviaUUJ8jxWwNZcP/Fu0UjCZhl3g0w24VffbfsuQ
ttd6xT02SC/0gD/AcwCY3TQY7/ctOBRiZi6vXOI9kMTP9Ntwhd4WFesa/jFbGkcfQ3GkPOomFNMz
IKQ9RpOwEw+/KGQw7b3HGgw1FRYlnwY7hGPPAZArghwgKHNsC6zOOgg5lGe4IdHA+FPLEjx3k+8J
ne/+lWw2IVnfdOMio13FtPMkr8xLgw2u9WaPWAQecjJ+wlnOq7Bz5nJ4ugMSuDZOZczC9zVqlGsg
4BRRpabmsHHvCc0ZgAzPFB6RJjuhDwz0sO8dsWc6UqTZkcDMBONzvn6VDdgXfuXegqq5VDWWsT7T
QwpRUpv8KzIQsIx1bO+ojUO6g0QqdxHReYKvorDZ9+bEWbOFaQ5HQN/CV9CCx3aq22SYAowb706Z
6/EtSol9lqWM/nVvVmWMUrwslZ1Wxf6ZqQVJf/W/6XZ7Eb3aj5y5W96zsk5d6ZxUsMijL9Z/2zA9
lsYz2QjAfGJ9HdaVhCpZWRxCtEs3g3YQKuPFtFPlbrpXy+k4nN7agdXIQ4d6tj4ku4U4q6bv2sJ5
KbcA0ZWzkM2XfiPX8b3XMy3mPPPPNzo+cgQFR9YXnzT5GUAZDlNe4HxWmcMtl2bVFlfyzWC5VQeJ
8hz6AYB0p/9PL52faR5eB+w8UaVfvc0YjvAr4cK9Dlymb38khj1v/pk5CiXoIMRciR3wBBcftlE1
6CzlesDtd+kKsq4LTV6USoKV7TgCzJAvYRz/s7Sfrb3kToWpuPaTcV7efBpTD42RbkQPmPdzJpSJ
b0xpYzFxXOvRvqWd0LRIw/MDxhznKRwNYUm4inpUgFKtXsXQgbpLtvvvKAT5KbDoC3Isn/bpwokx
xPxHK939BGoE+bncYrEu35ux/gqXYDmsKJCMQUR6LCAhisTkcznxjYGIhLbC6pe8ITmfHI2Vwnj8
ekV4G1ToFdv/Df6tLVXitVHI25P3287Bm5QUVSFCAvGdwL5ZsvCQvvOzX3TeuXcwfFHWGLaeJBiV
a+IMahw4avE4wpYSpc/NEfgNJy33zeCjFxZGxio52zgGc+NpbrElCo4UlrS6g8iXT4g1eHAcXsF1
oe+RbrmwO7tyuWCUVpygvIsBfJefS4Lfi3e98ilndHVCo71OZQgkkC65HRjPWPwY17IoE/AaysWn
IYI6jpDAXXkUlSFPNGTD2oyAO3DIAJhLHqj+FJVA/izy924X+aHcv+gbmWN20SnW+9RYPMnfF9Na
ad3Zw/IyGkFGAbSMt7l7GidTpy6JD5zqvU9aF9CyQSl7HqYjH9zgTj2yrJs7s4YRYkzY1Rbdr25w
YTcmZIx1der6I8w6rhAe4ChrRt4FOldQ/YgsTaSLU0qXBA5JGZyPYYOdLV99CwnbSLlUCkRPoSUu
CyC/3cEeQ53HXkltNCuV5A1O2E/FD2rCVa3nAWp+PzxAOoV4OY9pl1vvNs2DdftDCsVB3RRTvAM4
KyznsOvUovoDLx39UGOJjrelR8CtYSar38acuEJi+9nw/MUWFyu2yYXmRfdDy1qI4yaj6PSzNq+e
p3mnnLblaFarPJcbgjSSe1T4bZAIKAyHqSjIJW38Sz2T/4oi33CwL2vUdxbQnTIJfFjLWWP9YFM+
bl7+mCu6G2iETaDlzyhqph+ijbrVXQd/ch0sNurVcVGCHF66K28W3Wheu3JKtfV3NrPjahT2mePN
WSEFKQM1bBndZJStOBuk5snXsIv5mMq8KjvOG02zwQlVonjAVP2vXYcp1AaGF0oD7kiwPM+QLS7E
1GiM2e9GuIiH2aErbNiNlduySC3MI4vN08r5H2Nnshw5kmXZX0nJdUEKikmBkqpe2DzSjJOT9A2E
PgQU8zx+fR/Ao9Iro1pSehEQMyODTpoBiqfv3Xtu0c7mqXhaOy3So2CY08eG+IfrMIirpsx5CzX7
tapMfTP46o2++FeDlRrB46lThBaCt6Xj08gf49hfxERQpw3/10adjA0RiEhEP99uGPqZXLg48mjL
6TRrREshBjWnG5JuvkccyAs6seVDaoSdapTmB8geNr9QEh3FrZodfbaZzAgqlknm4NQxyMrJgLPi
h6mr9G2sIVCLS2c9Ot3V6950Cw4iEKdg47IF8CZ4GVNH9ziJCM31PxFXUR7H5LQ76UdvePcqLUlf
1jUPx3l/oZnDhlHfIBTCo+8DzCDJctvodMprZe0Ur6isC67+9Eictn/QBqIPvDHakgZFo1u5Hzgo
PotSGjfCOO994v+wBm5PYdjPaUvvfHD4Ysxy3CJ8+GaleH00zkQ0E0lxI9kMPU2bSd6X118URx1p
IRKmg+s8l7X73JrWcDCrD2dMm/XUeozeip+qK/FJaxqdIK3ammjR4YFJQqx1lhS0cfUWGlG1MqCN
kK5cfcs4BTituCYoLNniad73tmB/7dPQ1rtUf+zZYtg0UFZkvKmtLZBPdnQ+NjJnHe2D9AGJrI8N
vn41fwaJ3+w9F6HWMI0onoN9EpmXuPP3kcWfyrY4XNMciLbcLLt1gyPWTyXp58QXbZIEhawwviK2
ZXYdhEBpY28FAAGMIEL6u24CZBng0paZd7ZJJl53sOvXgX11jZTsXPOWN1W3Ll26sg08nk1otwlN
S4SvotCi/QS3AQmk+GzCqjo7COvPoJV/WlF/JpB5GYY5bLBxjSAHyzcaAAfbAxmhVRGGq1lcTnG0
N8GWial+TqyUTAqM0ukQPkZehssKsp+ycFlpRfsZuAFXOg0Din956ULQRZ7GvMAJLNh1ZgEuKeTO
hFK8rE6gKPZiIO0pmEilmlCesq1hE1OWR2bP9bF33X4N/5L7YGlXJ+EWlO9tfKMqFhe8fuISA8CC
ZDNclTX3wAb/TQvyFDui/ahF4V1bOkH6HLjFZArHk3b2PfWlTFKdWPs5EI7zRy+SQ91G18GuQ8bH
ZGPN5gNKGbD8SFSERACqR7hfWOLcba3A1MYJdAQ5p1fk7DyM0fB3BZ5ZtJ5VXPhvHmLtiW45Ld8B
nUnXMgEn/a9y49cq6BumLAxPZNvzJtSdOtcTfXLEPc2qNsJkT3ex3emgfC2VyDMpUaTeZUevnIOP
zfBr4cwkKaDOOdk/lYuxIyCi2Xe8L5a69aPO+2EoQaOyfIKlfShrpjGmRh4hqYvhFn58u6W3G9/s
Av04chimSeShMWgz3Rez/cA6027KnqKQzRCgkCFfM74zuVJceAnUxHrfZnTZrwU5fm0XXWJLN8/G
8K2JzPLcVpPPxDWx9gUwo53QGHq7JNlm8S1jTg34OCI5gyYXRiOq5zeROPVFpsiUIGXgRpu9+HW+
BYOAZzwyz26VFyeyfDfJ1A8bMGZgpd0WZCEbWbYngmnt+MRvMm1EweIfMZrWM+2CrAWPbEAbs04e
QgZW2Hzwy0O6xwNrls/Aya8DQThm2HYviAweuVosGnTswZgtfmsca7oEXnpurbo4u57+zW9MJrzC
AWRJZG2WURFVVq+2HRPWNXz7z9EFRZeRy7oqxrjbsbaycBPTrrnKXRe1RoN6CL8yh0JNIdNLYqa0
6qp0nwriWUqD3zuvpUnC8qofSZqUUfowZUO0a6YAdRCfRqDgBRNAvx3ARuyqHD26oQwG5sW3wSmq
a4zDMWGwuMHdrK3yZDp6lEy08acf9Vj4B1OO/cYwQ/p+YDniDDxOAPrbSOv3IK0+h0KA5MGWTMH6
c+pnmGLJ55862Ye0qeKMRC9Oy6NwlotKjf3QOHJylMAkTm1FtRWB4susdQd+ZkXGU36Co5qdcPL+
+egvr/1+unzfcjDndAkSrh7qlBg6bqVM/SK8AGaCJTqYAYJJG6OoJQHOyMvxlM8wp9g1v5dM7Tet
i5etwVlIDcGhnteM30//8prRYK9yA5eTDjgKk7EBRwASZP4d4rfJPmAWy/0TEvjMffp90LOMN+If
r8Uz9+8vry1f/f94zf7HT/n98/6f/xsOUK7+FzPHcVHBYGrrMDstBwzm/PKNVv75nH05KGbZ8GI6
HibTM47tOGWn5TskupqYZsl/P0e1Sba1UrCN6yY/hfOfAlUkP8VhhU12efH3oUb8f7AqCjxNr07+
DEqxLFpNa8fTnR1eywclzJo2CCre5dHvw19eq5B+M62JjnY9lieDreK2U/qXPsCrVs2f3PLo92F5
jWYgLW7LfsOC0JxiGs9sjyFEzqcfdro/D8vT5ZQzgkDRi/rnLy/f+Pt7lqfDHGQyO/Jy9pxGvLc9
pgUaLFaS7bvs10ms5jN5eboc/seXf7/4l+9ZTu/fX10eLd8yRETQuyW0lNCp2uS2nNvL21449U9/
FGSBWxUG3n8cmmJGSRZlju4o90f6zPArjM4qTssj5Enslab5xV8P//J1Yz5jf3+7G+PyB7xNtT5T
oDSdD41RMp/c/PT3a6OcTXnL80JvYEAs0KhyKF+KBqpUXzAKKLErzgvDsiYsj34fLNnimF6ed5PH
b7g8XJYQe15R2mnAVG4Zj6FplKdJYiWLumeRWWLaLm/UcjEu7xs5ZkZ64Nw+Ff1MqfvHL6qKIgcl
ivX2hPlrOcl/H5YTvZ/Pds9l52K4CAETZowp/WgdPUDlJXSZuNbd+XNeHmWG9YVcdpfWp0hPcl4N
RnMABrI8x6Ut/3y4PPdD/udf/9/87cvT5QvLIU5I5AsNVNXLhaW7ZjH9elg0RKcw7eRK+33NLU+V
JFr8z6/o+X8/XK5BCL0bH9k/8dbsFuCvPCDBsvcRRuW4yraKZuepaUUJk4jIscLozuT9cGWrRCd2
WI2n5VBFrJq/n6Ko/VoBn9hSEBLfjpgPg0g/W9H7kz0flkejX//5aHnt99PlkaZFn6leGFtCV5Es
4fMxSGKn1wQGY11aRXlaLvOSvLXT8pQAxevf//bv/+c/vw//EfzM7znGzjz7W9am9zzMmvq//m7p
f/9b8evl44//+rttGpbjeZYFyJhP0aEXwde/fz6FWcB3i3/DiE+D3s4x7ocMXsd2zFBhDijIpMWk
Ne5OupPaIGeDn0Ycf+nNzLjnsB9Pg3SecSZ/i9CDf6BqZoho9cEG3gCLbKa9oqJ+rRzq1ahD5QWt
WzuMFUA6yGSPupVgcKSDQUgSmtSpBcdchyaEyKgTVxGSPUTDcVsEXnCRDJgxVb15mCZOJCABjDN6
Z61GBWTZYGv1r98PY/57/+n9kNLls/BsKXVhGfIv74empcYcV1vv46gJ1cqovfGoeal9NQj8u+ql
VNdWPpru1L4IYeCzgHi7W9I+kGDh2gwfhIbaWLdr62ZZqngnWATnqZP6O118Ae8WPXgo/axVm5Nq
0zbWzCczbxDBzKcCpc/pX/890vpff4/nAdeUpjd7vZEE//Pn2wcudsVaxXszzT4LTXNewEC6NC/q
5lni9N2AmBBCOhen7jCGRYU8xkP0M6nljVVDbhdCu223j7+CpHNEDDcVMe+R2fCZc/bO4MD65o+S
PJHUAC3QVD8CPbEfJsxYwPC1z3qoxT4mHGBrNnGwhWRrvhAZt0txX65SpOMPXdeYW9am0yKGrYWX
kZaG6K+yHG2nRT1VczzPEhMEu6Ed9scamVEIILptV8S9MQVpfcLjag9IHpA4lEl+AzVD5hDTEJlE
nstUNHM/hordm2wlVq2BAK2CaZockrUWIsHxHdM/z/IXj4/1oMzipxvK6tGfD03b2jP5yjtToSlB
AhBSFLPRLyQV2Fel5PFff2re/Kn801no6bZtmaZFVhxvvj5/qv/jqgyQtaSB1YL3KDBnLBkYbg2m
derDilbJdG6KYZ5NUjlG1N8/lBsdWj0O3hpmyQfbinaDpvfgN6aERJeaLmtSiAM15ltvqSfb7OXF
6WFURYV5cXLSuVtC7PbRDJ+IavsCVi/c6mUkd3Mi9toYC3Ga2ux7U1ntLguI3vDTTF6JUkALMCar
MvdhF4RCf0rzQ6aP0dXGpstVr7vHfCTXrvJ8E6SGJrftmCAJHq34wuQKoJI1EGlqdA9u4pe3zpEf
GacMZA4OGrU9RsHJuHzgK02/e+gN1kj0WZrSN2Hbt7px9V0TD9XBirR8ExhlfqKaip/RVDENNSI3
xZWLQzixDWMTuaS+AIax7hJYtdvuwR3JL/BsX3I3Ayo4d46NzjFeA66mzVhUr5Dlw51DJKhHpKrd
6ZxZUITwfv6KCJot8krKuxic7NJqo8AUWFkfmSFe5chsxKgYIMwH8pqb1b8+QyzbNv/XOcKmyZHS
RElnutL9y5XdVWaiSh8upGHNia8BUX4DhDGEUTSSEtGZtASK8d0sy3hFCnt9Qy7vrFnx/LUi8AO6
GZPqCmN9aWISH4qxOqn5Ly/TSN5Dzol85pxWOKg2S9ZyCW78aPbuJa7C8Wjp/XBPiuy7C/ThPaId
j2CXCKjUykirzeodqV7yXiKxvufFtpddeV2i4vGl4X9MYFWbNaKDbLQdjBOueRTlLIFSYXNk1ExQ
CWcN42pQAY6PQCHw7Jt0UWV3eBNoqdVPcTbKrTMI1Lt5Ee/blnTUsnOfl+gCL6OvEOfFeY6r+sE8
bzgEhum9GjEyiAzLhBxr76IopghjMLpnmfrjSituXG3mEb0bMYfxEwnKiI/D9kUHprFt5nCmWUmV
GdmxLYP2SwdFejKRnblgzInkQBjMHDB4EaPV33uLtQiRIhv9SV+5+ei8tGLOJjc0uTL0KduONVvh
otHGAgWborKqf0buNBx0V7QW8w1usiYRUXHqZRcipte9HyTb5e8pRItJI7WemNCzQoGN3GZQt7cF
c3C4Sb3ErkJGz8L+N+zKu/UZIp/e+HA9O+Czao41JCFExjLA04JrBYarzXs/rvOmcD4RaWMuJETJ
1lBdzgHW2mqiibLjXN5bdGkumE+bXTVwr+affGMM1z45Tf0ofcQaKHyyvVVFAQBE3vvYSsp9YJk9
H3rv7W0gbkZzH7sbZm11nZzpnDAWecCMvG+IcL3rWTyuPTr397pg0O66l3xsQmyI0jtpaLnUCCnC
rxDeUa6iaMc1urJrbXrwHSAN1NXDJnDyr+i49U2oF7iRMi1Hl22Mpz5Pf7Q4+K8ZBsbSopAud6Lt
3Kexbaq96xS4vbqy30C70A4K4Tb3DD5rI69d9NUNJr6BHyqTwbyERb1BKtMRQjyz44y6QQkwfht7
YkIwSV8Rpep7I4tbCnNxQE4+1NitsMfbr/3oRRu8Di7jK8vam7pZ7i1lFB8t+6bRVujwE/+b8J8D
+y2q9GtOPuYTVfi9SDPnLIbY3RkS2nYY6tFT4bFEOmHpbxMRg17PLO21Gidg8Kl3C5KuZ5obxlel
3wSTj0+ITsF2ZBRzRmoY7Fp0tusq9pHbzIcxXHtZF660ONCuNN6Dmz2Ur6HuDvexBBzQ447mo3G8
PXYff520g/9cmG53V3m/ayKLrvkYY//pimSNtL2+d0wrGY3lwU3zQIkmwJXWQ9t/yzsDQYmAt8UV
Hrxa83XRx0TKGG3zwZy8v6jAs27khHD5u3r5bahpvEK3YFmrPYBlWfesrBhOjV2geOzd9D5heGJg
HnOXEU2EvQJPltWJTwuJocTZPnu087mdFjUCjyPeDkaeP5FXyueiL4oNGqYbOez2M4kxj6VukrhW
qPacxJC+O3R1U1j5VzwDArlrnePP9efLrdUphhGjEQB85gd/himEAi2CwcwE60qXzd3ZiF7xKMlX
zx7Se0PwD8b/jTVI82TprsIWNwXH2q8nxq0lr43Je0Av59BNjEAsoZlbpFcFKeB4ioOSVHEtMOJL
ZxAyE8RvGHerx9Qr9+GYJqw146gddO2nQQDD40gm09kvGMVVwQXTBKHtdYtU1IrZP88JVJrBFFwP
UQGk6Jp3hIrSK2MCsWnIwbq6ZfxeGG7Aco/Usk/6KzVeusNhPeKofkwc6758EFT+gSFgY7Ikkszb
OZsxQIuhFR5KQ9d5HXo8bksaGYamC+/LdFyiPUkb2KW12Z0lv/7yoGMMsg4irPbLD7aH/gLi66PK
q5DRh4vsiOYwvz3YehOOVojHk9huakhrMuQuApyLbkpER0Pp65CMNgbthXUVrvwD+GaBtsKFp1vW
5a1AJ0IJhFFMQGMU1q53g+C7lxWML9A90+wU6UNqsx9KpjZ9rF+0LoyfbOa1OE7nKdPLgqr1nFHs
mzD4JPIyvgz2SKY9amEkKAgc7KWF2MbRQ9+Ge6Pqxa0y0eL0EzqCUgzVt1GFxx5QiKYylFCYCvpK
4bDTkuTQzwHzvWczY03rEelHWp2j5CRySjvZ7oUNvNTB5lglXn6Z8FXAiDeNUz4HiR+XnCNLYyw8
qZCOlipvZCRIKrKQGV28tROuKMnJaDC6fWKOMsISD4115FUm1CQvPTZJL+6pxahclcaTgoRwzAtN
bSErgEIZZjW8NSVf2rENUV2Qk4CW9RcVvSlBeDOc1XFAKLE1owDXmi+inS2gjmEy4rZCKEvUHoKu
Hx8gO/Aez4Qz2/SPc+rPLclyhcohKR+ZQBPZl/s/u8x6VIR2vCMEfnQayneSqTIy4kT5YBC0tOqt
JHrWQz5jtrLcE0Y+l8I0vNuQ6Xuwo81x0qw/IqP0iTDAmUDrfJ+JrADj2XwfRQM4ItZ6YlDYZtNk
P7UhIfRCjES2JYQAGtbTWE9gW2yVv0ptLrHo3RVNV1963ZxWrYEAl+FNBqWc9AjcFfflgAnLuKdT
dCB4NQFxZ8KHypG7KzDsxtqMveFU2pJ5xvLQBYwHXqBlflwzWoGcSle2tC9Wo2PxdSdro2QQXQhv
iy4jrJELTIAKq8T8vAPigzquuRl0ZB9hYX0mSVcAlchZMLroqyB7zW4BIfsqnS6ExipcuylQktSe
iR/E+xZAvNLV8nB5MRSXKmzSUzZSF6+HnlRRs7SGu4FqA5QuGSXGQC5N1x0HhseYodzqAi4Fgqb2
1nnVfca33KUHkBsdesSIHEVlYetf9JqxQEDswBqJbGzF3d4xQFtimiOewpbjqWMOesLjRK9pebi8
yOUG7Tp0WOt1FW4oMQDamekl6n3z2iJlPbK/UStX0bjQ8Lm8pqHAq5uZj6rsi0fGQ0WcMMBJ17rq
qVazegImp3EpdNMzzW7uMwybwx2ZElgoZzZb19cPMk/MBzLS/WdCwkjpycVBSTPYNlXU3JeDNybp
NbfRXo92c9fhcyJNE9veLFpUUFN7AbHz56Mq67a0MBLyvcbxU5FZsTK8wHxtIzz8RomdZnnqdBkm
9Vo8G2GaPlBmosyaUHglaUbmmZm/dKUz3HuEEtZouTe3xy7QBGEDAM2OnkLdDJBYRi2upwB1oUcs
7LEo9Z2JCIv89FR7yCLsf319awJUAO2gvy81ZO/lZ0rXGIMsFSX66Nc8npMJI+7zGR68rSvmnPfA
etRp9YCqTeqt13jhu1vSNSBWOrg2c8ZSl+f3ZkiHPZ6Mah1UIZp7mp8rEeGlqoOavQoc2qDvnbNn
ZPcukMaT5XfvVqX6Z8tAv+Olp1owQyFJl3hNMcKf9fEe9nXdbgwvaR+sAcRJWzu3IcDKOrUWzuCa
DIPBK1+61KbtjAuMgv1RN3o4tA2AMHCMNeTfosXEPvr2zvUqugdO4qZbGg467jPF/iH+aZP3d3Zy
ISCwJRjcphIBStNrBA+l0xEg1wYzigHKMoCEO9f8kSIXeXQT7ezaL57EijnqrbuRrj5chpx9D7ER
2SXX03GDTHU7jbl4cQstOATM67ZwVCQiZwvV/zg2H7VT78CgGeyJVH+2i7ggI1rhgJYxl7kFOGOl
zcDnVDTWWXUY2nR/xIDdZsXH8ihovfoM1ipYY6Rw9vQF/J03ap9hrLeHNmmzQ5ylyBGxn6870Blv
aVv324EAo71upOm+rhLUYXHsazuzxQFrJoSjvNG4Sd6roWguHjLEtT1iEuFGEG2A3+Ag8xPjRS7v
p+vm5rwuvMYqkx8hVf3GldpaKWh+GmP8K4VpcuyRGJ0lYYFke1O/C1phG9Ui9IR+W7+CMYw2RoNX
t48z6i3rW0rgDZFqQAxGBCnsSeWFqK/kg0vgPQos/ygZb2y1lruz6RGrNwSK6EuuiPNA/XNA0+Fv
iXqH1ZJl3j3R9ebaVjESEmLLviq3eyfm3X0KHFoHNcpUPQSEgeDO/ehgeFttCRsr7169IrMR4KCn
sph7Z70kzqhuycZF04qvkEaNKku2D3MhgJB4O/Z8eg3hoDeY08U2GkP7SaszEw5N8Mz95zb1M8sk
M+QKJiJVBQjslk2w1VTuFxQRf3im3iORHYLnFI28VsTQTt0OippSd49L++yB8V8A+Ah0Nt3ox5fE
kNuuzdtjXQSzdN/uEV0E3gXR1V2PKuu9moAX+d8BdyNYELM9ryu6/CG3Y4YVtq5OanAQjKEbRwSZ
pJdC0aGMhig844BAk2yK6sWvbawuMWZL4eSnPgQuMEBxYRrAvpxavXgjt0WmA2ZsxbU6NyWaWroH
GtBUxZl6L/2gZiVhlSnTvNyX0M8Iy+WpQOTu55N7g8KAPG9sp2NJtowu/PFUObX3okyyMeFSJKey
9NZBamq7qRPpjRqB8SM4pRUucvdge10IzC5gvZsbk4Vpy6PbE2PtynJdBrbirqFrB4Sdb0AEkqs9
p4BW/MuboaEDFP2hTZH9UGkCfVTjl8eKni0yM9N/JHoFJaxFgLhnVKBPa9uG8z0+lZoVnzW/IxJK
U0Ay4bx6UjsFHVF7/CI5Jw4SRRYONIEQ2lSbP6Punlk35Rerz1idJW54Fo1q3StKXEYO2nU5jJmr
XalYx70zjF98HX5fXGvJxtO9nezxrW3yYvgEWQNbef5pohhRnLKro2SMkpcs6wjhihRdHtbRqvG8
laVVx8aYple7OuARpw0/9NC4ZuztckinEVuPRoaZHncbrxn1j9r6wQjh1k4uvKrYTc74ItGMz2ei
Yim8azJQLDbl9zqpTvhz6JHQ0cyv81PiTKk5k6PQveAxsukpJLn6NIUVf8U7WB90C4RFV5ufFOhQ
cQJUeW0SnIzAtMnHosOP2uE+keO2CZ2gfswCf7xzBhWvUKMxTaO2U6yaZki6dly5nyWYjjUTopDb
dmqQYU0hzpDgxBQsegTJgv856330bCgOujnTFFosb07uhGufZImRzssbtc4zHTT/poXgnucNfe+A
I8Pn1e/QG9Et7uvha4NHbx+b3d3sB43Lfb56Ij17tceSbdaPxKDfYLlIR4R4Nd1GPjZsTtcgHil8
Sk/enPopy14xUvYrYwiGTWUHximdCoMBcHcfje4dBQtGvr7TL/Bx774p4TgP+dtkFd47afWfSaRN
P/SQ29TA5sAX10YAjNRleQ9U2z23Diy7McfNjjwAr4en/og6z7ybyA/Y7SLF0HxTO+WIF8R8F2VZ
HLzvcRNFx46YHI+r84KOKr+U0s0udXg0mphNXUBUQ9t9hYfhHVp4QeeuIi5qeeRwhmDhQjFE2yse
VxUWED5Dk8E4bAhtxENjqQm5M0D6VxY740TLa9jWkL22y0KRyFl6HRSCtmr3x+Cm9l2mlbjZIbi+
IZCcimPXrRKtgi41cBkKI7dO2UCjGwlCgumETAY9bJythWnks46PUKo/hWjah6Dq3IfAwfamMb+c
p4hPrcndl30P8lB2FDNyM6Fku1mm7e5NzeEiHhhosfSyqDbUuk0XPQF/qXbuUK9DRH+7oozFUxGK
cef55RPYBLGXSqL2JA12Qrd6cVCpiJ4KsKT/dM3ngzF0zqGaG2O1FeYbBnqXILDThyKunCe/Kqcj
CQGCFM+avCmBgc5Z2qiVJ47Ys26NNQc0ZCNNRwmY+2JObHOjGIdi4RJlGAvxTVm6ejYKCjf8vN6G
uAPYbh7mhGqna8o4j4ltPQiJDSVODunU9viXssfcmrVZndc/ed1EKLK4yIoK37Rb2B31WnW2du5M
YgBCvfQpFdeDBioaZJCJvS12vzTcDVcGNuZzqXfZE5bbz6p37bONr/6dogO1ljFnAcdoJ2f6BJv1
NZYr1yBOgp4rFBRufqWWEiCS10e8gefIGQ3ejAqTeI++dhJJtJN4/poqMc5T6NKyNu7GNLZk446g
XFVbHHCM9LjVq/QNCBhbaaISmEdW8GE6NuiefmKgGa2BlxPyPK+XcLXScwJXf124svgyL6YNpSJw
gTQB6OAarwP2j0NtW9+4jRNaiEPxJS9YrPNOPYg5n02RpglXIkxVdAwJl7qm/H5oqR18+3g+SJw0
xdbvnWe6ofZqlJ7+RZE8d3Aiut+a2rVmCGSduKVdAL55w1yL0XqvfyotKVfLjTEKzEeGc59Vbqen
wiNXSit7c60XdX0NSck+ordB5RXFzloDO77R9fBQu4k6YZlxccuxJ1I50fbSx5qRNcE2Ip3m7kdh
uguypHqY4gAA7nwNtL1+TGqNyk8LAnpE+hcHXPMBIYF6qMhSO1F6fkK70jaTF6oXS+SAv/gHMANk
xtYSvSLpGMd4YQWHYSI3p0Htd09Dzz34AvyIXk1/9OUQESocaRC1OHWVkT32FCx7Ndr1iXQkal7D
YCLgFBgh5rAgx3nPg28RnU483lIcSzP3z/AkaAVLvYOrDHgYK99z6qDapimCtyUyX5VJwloZo4Pk
ThL0Gkj2vB8RtWCE0hzrJsPpB1GoWBJVPq0KRGHsD1D6Z/FA3PRY8383tniJy8Z5wsXmCX4fYXgM
w5w2fEc2MF5GOmqF59LczjREzUM/nETanFDj8W/wx2GIHxzYUkRxBXj6oYrM0k0dtSeoMQZhxQM3
aZvM8wRpcOtBqBpTghrPWYKPhjCRBh6hY2/rYTixw1N7KVv7iTw//hQpE+ZSWDSgmciLX9B9BMii
Bfh6ezJCkR0GCOkMWiN6lZmv0tSTXR9m9taU392iMrCim1ypTKV35VwaCH1qccjZ4R4/fPlgRSir
ie4hEaTzINMVwLwuzmhTrDIuu9qeHtG+ddlD0atyp7L8wnBkFfEfmNv0Oyp45uIZfefcr0xavjF2
h6V7oLffgM2Zb2VpHfqIcFqQg8ixY3JCson8SZoIphTOSWXCvNehdYNGVZ46hsWbIiu+4DQd94Gg
e1frw8kiSPjYKwPH0qTXP5Zpg9c3e4NOMv2qJnpAHXlkwq5fBh0+giqr56ZBRp6Lpr45MfJD4mAh
05Qqe4FN8QABPXG0J9fsk4daw7epqbZ6CKBERiEQrIiF5SPX7Yd4DMfPtosJEjVoK8SlPW4SDQpY
PI0Ma1NZvbqAhpRAaVLq9mz/Y8kbg7YCTFSTija/p4nTpg8qJlOt8qmtrJZAaoecarPI94aTuruu
1QAsZFN7i3RawQN9QUwrgHJwviI1bY0n4zuffr3qtaw/GyZVrt6QvkhAK/AJGwctIDPhQJTRk69J
EFobK+yGM6VPRCgScwCrMrQXMBTjulXTsPLwRG0mhj1fUBzJLVHBmNSsqynkF86re+zRqhsUFCfe
rh7VGbSm0mZyY1jGvitN9Sx03d5qkqtJlu65QDUNhRsduDvOeMYShCwI1tU0peLoph49b/NHz+/O
YlOIi9I9hqsB+aDL0BK59caIZzOUEVnnQDeR8KXcVacs/AomkIC2NlgrLMhk+0Ijp8z5ibSAXsdU
naKMAUgooh8qwG3Gu5U+xXFUrhD/GHtNGggj54RumfUfjaphsqLlzA0Z3w0goSvd6qatY7fWzvGx
WhSoBFeVEuXr0XXGzyJmTWkaYNHlhJV0GOxupyUVXSdfa8+A/bqzyV4z9LVpX7Yk+8GBzW60QBhc
mz0AmZ4oqsbtyVUkbpncYelW1KQmujYEKSVoukxtiIizX0Y2uBerfqtV8oHtr350KlE9Vr391c+m
7j7pcHDFYOCV0JFzEPsVPad4LjhntfRZ06VxcBgQfQJs1XeURMnZEu4bDkVad3VNGJNNj74qra8w
uz7oeoFiBz27LzyssQQuE6LrsT2E7XnlSvojdRGKWHVu3RgXFLcQAfvakT1KA62xnzEwjWibwSZy
8xLYv81338gxAHjZHTYYPQqC3dU+mgxvhyvoG6O8CVeG/wRGM3kLUGWdOrMU6ywNk7fWtG2ScMQj
ro9jqevOqaLCOsGPgdlUB9PFJrR3P4HreJg9b0J/zYeqWekK72btFh9NBICbtt7KAj24g81mPZjl
JMG7Mq4v0cAiSMjOA+ymmibQDzOyMJM3IBpGCIsSksSu07vZwGuCu6kcjKe4++UUixfuefUZSy+3
U/VOrsEjd7gawxBKEzJ1iQWy261N5OUO3QL+l/kcK2rx0kgaiz7u3s1SlUYyOzoFgEcmSMelOLOn
plmjkWGvPetU1FikL3R6sZPk9lHX6uAeVSLcFdT3hM2Qxj2q8lHBctBVTco6IP6zAH3GAGJ6GfPS
IWrHJZI68UgvigdQ7aNz9EuT4S8DPkDCHe2RYjxwa7PXju1VO8dhQ7zKpG3uUqEGnBCTdce22T6E
UTM++DojFp/IRjyBUXVlbSmvLvsSVgyXMOh0+qTrUW1HWXcvXt69uL59KRom1GMXu2i365nypUMh
kiUmLypW/7E3k7MKjGL3qxfBptEDpyAp/Mfwp5VLfQejLqWjwzg8ASd4ZpucrgV9lz0x3sm6GXr7
lAR18RL72dHWnoEHj0//l6vzWnJU27btFxHBxPMqLyGvtPVCVNWqwruJ5+tvg7Xv2XHOC5FSlsmU
BAzTe+v5fACNTemmkzFvcv24OjjsCAfJm0Ogjz9cJvEPKhN812nWvALjZc3AvExz/B2JiXLdUJCc
cTsKSiat9eL5kNV/8iA9jIWWYQmmi1fa8AE06Vcb1H/CxCmueeVrHlDjdi4k4nea3/EaWyxTXAMf
SaXcokIoRDxw0C02vG1suoTumPOwRUQbQiODK5PQmaCh2gfdJY2ojIHRMWArsD1MwzbrXJeJcpJ4
gxZ5xJeudU7Os0iK50Rqx80kQGvi3VoFY97dHUgtK5Wh5QGEJYBKlfmti7SsMxKsFMuwxfpFMkLk
lXXWHyYTjEJk/gSSntwdX3evBoWR4mcPjPPSq1MS6xbtRgx1+kJ8oqS7A6JdfqeR8dEYx9aykz+Z
f3Fpht5kaYXXIRo/mCturTj/7sXQPZIFDG/uTSRJ+6ERyoc5A41S5WRHWXongFbxahIvNmJ4ZYiT
4Aq8xjjqoJSnTKEUtcloGGqMTPX887ekU530rnkPXR+CWFl/2doYnIa6luzleZjTL6y5ehRnbeA/
c6izeo1J2CpRLnWbsfb2qVtHCuYrnCJMvZJXy4eQ8V1p3+TsjD/MplV30u+zgy2t8Lssvov5adew
9xaG9hS5+MEh0hc/sCsfJXSyR1OhAfKdql6RffHR4kQ4NrnfX00tS1BFmrp9ZoQOTO8zU+mL1a4k
zCPBp5Z3ob8Xc12KT6Si0+vIx+nioxIHwd/5CzPsoJVIlg/uwITh39GSZLLEWwFawu/OA+SYU+2Y
tGrhrgsU9Ucm2nhTqibh1wWBQqPGwkfrbdLVjVR7dKypiM9hKsf9dFsZWQUtJZYf2lhg2CzCy+gD
uI7sxgY4HTkXDbE5aTzsXVXX/ce3evFIbGb/BBLKw8D/gLV3/Kt3KswJp+aTw2ZtLssQArAjaoPi
ktbtH/C7ykmgJdm3nX1zDO1rmEeIhgCytxz8KSHMvJwOA2TKDowEPxr5SFwPSfEsJTIbBageWLDi
boTNStH15IhtFNCr8NwmR+ujZ7DSfPV3ouf8FWfqLwZogVXdDcWhtUWJwq3UP+FTrAUeLIbaTKZL
pcH0EcY+cgPEGi2y8H1VmTaQPEmAZ1AY+1Eq8YGa27n07ldDRPNWBbC8s/0w2VgtcwyjTjpoBkX4
4qcvIj4mmWUrh4z5MvKKHFCTXo/fqinOemrGP/Va5q+qSNOjBOS7dfBEb4EpaES+MALXszCHORN3
N1QLMLAIie8Tffqml+MHJlISxMsRQhU03Yb8psDy5R4eVX2YKo0chS4Sm8wYYAAG2LBct4r3UfDX
nyRmoZKMUl20P9oNNoHxh+5r6E+wjW8aw/zqZTOeq8IizllJcfyHtXIzqsuQa+SWMT88T2ytzwBr
xTZQy+qjtarvoC2nbd5kxTFvo2EtDdu6OCKKbtEMRG9Eg8tClyM4CsOhdu7/Yc7CXdzSb3EX1cAr
NBx7pXzjKq2v7UaZjp17rbU++KCD0e/w7p4Rv/sxk5D48dxazLBm0vCwLRwxPO0xCZ/TqO/i7kkw
W8GVoCdVTxACUFkWOZQITA9Wh/C1JWUoHkNiN3TFQA2E9VM04a8usrE7I5FlJJQy3G7G9sSG0jwQ
9HkFRarvGf10J/K5OX1xvG8Ny2lfY4+dGKWLvMi5IZ0qsmINlcF01oruTQF6SxCB+aHTPL+FjHoP
3MOhebv1LjMMVHmTWZLalBU30vlYLeSdmKMvyx3XYHJyOjPcF3yqWwjSxDtiKcJk+Obz4d703eg8
LD4IQRYM616Iv2IWLdZ6shst3KChxEYJIepny3adTXqtXAqv0J1hX1KT73LLbu9h3T/1YmQjFZPf
nGRkd4XsIVe0k+wRkvyZTZb+ERYMcUa7WYdRXzIYKCuo7Ga2WcqKXv7pXGpphE7rhnqQu68KlJyU
pMT2yWNahHRRlV8rQ+6QS+Vn1VTECiqAeqQTu2s4gNGdBZ+8EO65x14YWJNKSMC5QPxzRvR7k02a
HIaCNCXN1dqrCWMg4bQBlVP8QskSnJ0O0apjRaegNdQnoE7CYkzD2Y+G6ZwmdSJgZD4UJFD2hdW/
aycHnTHgpP536sunDumQWM/oC8ygtbJTa8D1HSdXhWjQ1WYYxHBHVD+73lRCnfro0ugEUEVFpKyq
PHiPY3RUFfhQcjCbe5/X9TZPSvNULp2xQ6DZOhox6ddAJdMxZ4Kqjtj/UY2cST3Sj+wu4GElVXGl
PPhirm+t/X48+kVq3kmug6dhlj/qxvQvULZRmsFHh6/Du1SxjdhbWvHHdDrealXNuT2b27hEnWa6
vfAQmqgr2GDhdzxRVhYNZy/TXQj2REdJaYLab8nb4Lqwb12imlt3hLxh5p/52B8GoyHFCeY11zYZ
e6qvxl6jRWDeoowgVXevB3L8qnQ4VNMoPEbYN1z+2tlIVVJdddjcuqmbr8qx11bHRMUnFnklcpoU
vYQV5Eay9ljUr4ZEciXHxI0kWL7Mvqyeg+ISHhCtg0uosaJus55s0gqXX5IrvKkFLj5F/MlSAZ6i
xKaRlCRbDrlAeItxRwD1ob/UhvFVjc24TirGXAkGvk3SKc6ZCSVcCVMlrJNp5zjcK5cNiK2QVhEO
V0iHwxUtZ39Fl+Z6uVJTu0BcclC3Q3wc3sfOHF4EZnU3/Lj8RGlSfQPEEBt1KFmN1QoUKySbBFj5
CsgvssifcFxzjaUstkUuZk5TUsdYhXOzyC7BqSIIEkAp9EonAhHcQ1zL6FckP4SWu2fJCJ69o++F
UWTu0kaU30TAIUqazOIqSl58xgz13qrhlHPZQHhkZc3V5Jp/RBZl70CClpAMdXdX9tgSeA239iAL
GDGOsvFHd1pzNmPUxEy5yibDfbN92L6TQiXI4vEUMb+FiJo2K0K150BXDqgAiE0mafuQUKAyChiq
a5VIvNxwwa1mYlBSrKNBpoQU6Hj/6Jlm4uEF2N9wNgwr2i6f+iEEipma3ALEbEnV43b4CE1GWU7M
7xxaMb+7019G6nwS5FpCYoEaXczCfnMClFMuCVrMK9ThjgH1zWGL+wC/Q0zER9PO2rfus66JpBpS
Oe65a8C8LMDrYXanzImsQ6hJmuyuBu0lURVgM/WvlRX0e2LjULGo9o9AVdu3klEXjBt3RWmHloEM
223imjs+soykobtvxsk3PT92MN1i24eWz8d1arACFNbV5IYDMiBhINPFt4FcpDNBm+i03NQ5dmqz
bayyJAtT6HvwXzBh9BQylxHD5JYs5UrrHo9DdSxq1jNNFQQeF1XtNBCOomrRl+miA6vnbNigXwfz
rL9Iaw9oPTBuTUgv7c0OQuRsCmej6PltwVLIQq2aOR2GdyM7aGYDIBbFM5Nfk+yVEj1ilVQ98QFt
ySxXjF+K7labdh7qNKwMzggkP6A3bFuVj39Vhfu+MlL6mVEhwgyLdhJVPxFMpMfW8VSmYW9T1M1Z
vixcFRJdVlPnUEkZwWfn0OAiwZdPTcp2VU1Subq8CKeGs7QSvenlYQZD2u09GxvO1RAwbstwtDdL
JxpPfcsL1ONUZ7QOrrf3sIS0B/ZDKHzsTv+UY44dWILl0OW5403gxkl2jZEnbDcmlSSEEJX22I0Z
Dkw+fuzLxtegtNG50ls0wP3EBM1u0JXwadm6xhCek5p4qeWgzA9LdHHYKQwYFrFlrDrD51ysU8pb
t/1HMYyCYM4RSC6iFLYXdoqbXZJCLC7wt4z9wL/7OcCNRxqWvrN+xoamAeBOOgNcCeIHT7HyrY0s
URHfPol/n0UqU0Q7PsgpgAqffu3nh76M0ATMD3vF/gpUiBhak0FpdcPhBhK+v7WJ3t/GnvRDZ4Ik
vXxjeW456CXqQAJTSNW1GSCqQ+W+dQ6pgVXsA2/EUPSWk117GUL9G5S3+0acI1nJxLh6bGjdKXde
hTs5r27KtFVHnt1peY4WLzqkvmOtbTLJV12WtLyxwC8JKRbKBIkEjBY55O1j0XcykLVJ2oY9ujys
xMRleIYJKJTUHZ/eDYMUGOwNFlPDCd6TQjviOPa/kwiXjlUwlorGaB/WSDoKHx1GMyinSuPCi6u9
OM47F+Zm1iGGjbrRcoS3U3IazE+LVTmddtt9xH53QUkavac+TPE8goInmH8j4wNMOwBwUTS92k1u
uXbTvt+Btg2PVVWr+ykG6ZON9IZKGXEZLxhSplPC3pFqiSsan72R0RxbO/8CWXLMXGKYXIKbfVRd
XgYIgqlC/icWRrROA737jPSJtKV0fDbYVFf1BIEDxnZJx5tYG5wU+KeQdnh5kxZeR1wlxUl7ZqfA
CQU+tw+ifB3mBlHF1kSgg/KqVFlBQEOvshyIjEAjBMI/TZzZamcrD62pUTaHJqUvN9YtCSXdAdQM
WQvRCDeWZGr4oIQkt/OwM5vHnrbGi+SH7cXWzOFHQuO6SXzJaAhMJZl3cCs0is0DbTOFjCOpWNxQ
wSVlVeh3MJ0ofuJyp8sePm0UbDA0DxYTyzMz0BwMGJNlhzCm3aQ4+kUfTPcAoOLFx4bkjqb/haHu
V1K43QrFJ0krSTy/JzBDhDJcNeQdel2VF/5lFiuHwmKRwhkBLLl3ezQHuc4dRUMN5juDNQ/sv61a
jMfMhH7ulKApoLUqF4066JLUR9VS3ZAQDIPdBXTNVUEVMyZW+rPuIa1nnM+iFbY3uV+piqLGzSp/
T37a30w1SaAkTfV9iOQXvGHz0tTuTAe3hg3CDoaC804JcJR/DfM6uE1TSJKomr2JOCHDWYKUDGR5
EUV5pXeyPTWLPtwC3ioRXr/7GmFF3ITjpTIKuoCBShvUA7Vq/NTqvtiFTWxuqDKgy7G7nctW+xHa
FF/guK0T01esK0r0BVMV0RjonZNLbShpthlZu7d4Lmj0iTgqv9yP1PAfiwKkQny2MzLBuyADVHl4
r14mWT9MsjF/WSazGUFeKxxK5Jdcp/3Gyd6jcEy9zCKevTDD5McYJl/cm8JTptU/x1Af7pZWNZDT
+VCC8N2nCS8IqHZxRQ5Kb5ruTNnUJ2dudCUwmHVhBIjMgVatJMpK4o1S3hkwegeYhzGaWgSRgEyQ
zFFSpa3GenLUO8THbv7QmVTHwcOyDLL/ivz6TYUh3sIogRds9ReCItRTW2noxCz9zp5Q3rOKTSb8
mnESuYeqCZRXnvpYuJ03Lrv6e1IJ+DsGqaNtg71ZCUxIAHLOqDBr+UhDIJUBiCcoIm81S/ffNnAa
+FWhdjczedAWw5ucspu0sQ8tLTgdbwN95DvkjrnXdGaD//9p24WSSrlF5VlCYWm1OvhqDRL9kCbm
rzgB8wx1TblOtf/TNLIflpay507QuwahAqI1TLWdOozaDvFoNU3OeTngkDoy4w+IQMx6T8o5spG0
jGMiMgtQSPhWujhNwkqYXhUT6ItQ8ljjifDCydUpNfiK3hLPXdpvE4b8MH/G8UZgNukYCcbBtAfG
W0p64ZzMxA5YiRf3GRuIvvvPQZu/KpCJSuwgYNLfIzds7/1QfZI/M6xRGIvbctA0UhwAiw4MU0z7
3hXxfZxXVLDGFE/PmW0lbu2eGtsi7GxqG5hkLVsSwLb7oFKfeLWqO/2v3Yo3O+j/tn1v7jVwfxiq
8vKszwffz/S93xSIgTTSlt2U9Vg3PVt1cD3NUsP1hNP1YLBkvaoZCeLtrcO6/E83kUtAsik8eLPv
zhpiv5OhE3NbOgOs68lC/5d0yGVYUypeg78k3jipMwuN5EceWiM/eZFS7Lq/uJvoJ8WQBiHvORF1
y5coG+6Om/e3gF4fS5Obn4w0jL6PpVXF3zaBLie4X3NgTd5eq6Kcr4fJsers6peqzQzczgV5UJrb
hE3taTkoie+ccoOUG1emhOaUzh9HgVyvhcSMCyHim33R9YYdCprhonnqKi69Npb1VhhB9ML4c9I4
38ohoY9iJ59zIVgNE5vC2h8Dr9IZSCLVIE5njHqQQeX0DVgW/EJb3u2p7g9NQr6lCID3tMztzjA+
P0Xv1M/W5vyOVeKQlyu1ZbTppmCmuLZ0oZ2T3pxnv6aOarHV4FYWElUNf00joYMJdHCvsuinlbmA
JGE8nPKehsxg8PJIxL3B+bYTiU//xei3Q38ejr8CKT++eROHb5R5YFucEDa0AxkOXyf6srT/XhpE
n/XqWgZmtImElW5yX6Q/pYA0brchEvxs2uUEP6xJupnw39QGkl/NOEcgFta5zgLTZ9qSlftSK4NP
Se9/SAMbzwvmsjby5dZoOpjeXIqOBKFMx+V6FFhsbAiv2kD53cm5oq1phXc+/Lddl4zfQa+R2zrL
lIs6oDHVwHrhfc3XRmxPR+HHZ1U49SEe+u6l9TFG52Bwn9ZssPK50SBZwpZvDJPcOqm27ko7uKgO
V8qi/QyaCmNNyJhj5Hb9CZFSHUzjlSYNtwR1eowRwYlErNgHB0kwQuBc+SEa2Gns/w/Mr7OnkUyo
gucBHtOW+NOY1TRF8qFPGC8FQD+9D0h/I3DLQ2MFqtDuwNClEK1064feYzueOpzXBnO+ta8gIRB4
Ezc+tsfNMhrHY/CH5IfsCMSV30wR7bRGFBZsktrFcpo2z6wdmmdjO/TuvYHqVqfZHww6HVZPGUBI
LfT6UAk9ZDyRZ8Zqs+5andSNtqfuxpThKRG4KLvF/augJESd1chLEdG3w9WK9tm8/lLzYs0kRn+6
lDNrQyXaCTqGRQs1t634NL8HTXxw/6nm/jC95Uo8rpHLESodqAmwFx8XMbdgQCYGgRUEXYWXNCZu
pMkMVqAld8FSlYep1yVh0Kl2XZ5SHNs82CUi7IS3/KGiyEe4HvZrMeKtM9zXMBvpNHiwFSsbRunc
tBPDItzuW9XMCDVp+GPxNncjstySRwDmcLSMVEHVqAVPMtHmOd6U71kZhc8IzSUVqIuu1A2PmslP
1aoOZ4lhcmckyewAuLbbWHp8tdjb3aeSz2yaDOrFlLXmqfTCvPxT9zFgsW584u1No0EnEDvZvWMo
hmIZ/kfU5PsisXLGcmp1Ln19b6Y5psBG2uvQ7qKvYPCI6y42E5L1vaXm6lHwJXvNce+r1fhlGbFP
clj3KlgzeIsc2g4Is/LTr2iIxz1Z9+lT9avuYcd0iVb6XJ5hKq4fHXxHq+Whm/0ZO+k8WCF5Uag6
X7WBGMVGWL0Ny488r7A/wUPYhvKDzkz+snG6bXqnAb8FOnfjaAllGNCaN92p19AWug/DlsG91LvX
8ghJOU4QavCVXSrRQc5YwSFQmzstY8eeTlCqd8VTlEm/x+29UX0fP1FS65daA2OlKdMukw1ooGb8
u1yYIgfXdzqPguJhiI6hmr1TQqnP0em6S9vOKrK3pUBcDuAuNqbJuLxD0cYZjESZnWGCoUwa+6Yn
MgrjNmBCp78pLVbHctY2Fg1iFdSlT5Fp635Wb7S1IIVXz33w6hSH1RxmFxbsIJVg+Cjt+BHHhcLN
gSp7WU85ql15Bqk5QNIM/GCt3CUO2WCAkwnOSBxn38vUBDbhO+cgGl2u86PXuE7x71NM1dxzNx+W
r8oiSBmX9aAsK9XmLowLi5uIfVVFZF+90JKiXoV0qOeQjPoN7mtQ73XzPsVqh/Tuk7WFe53KJPJQ
StzcdsRyHLj2lQuNfY3ULGVRa8mHA7q+adjMxKGjXgwohajMGq67bZoCGAxS1t+owWYFRprVn6rd
ov/CeLyHWWGsE1U6XtGRaTCDGG+qVl3U1m7ftZIttUy6dEcaX/4zuedX4zH8LjKFPXtQB48M5NID
g+5ZRwa3jtymXCcFCT+zp0evrGQNKWaEPWf4nmsFB7C11rlp3I0DI/iBm3mtK7p9sSR7tX/ZBG5O
fCusIX/rJExBs7TAdta5Bggcp/5Hy+xnA2ftnPMOrKoKqlHn4DhUXNuEAKy2u2qe0HaOIX5ZBKi5
ruV76ZgxXs6z4RLM+q+mduwdirY12pL0NxIlSNi4kfYhFzQEMxW803LKVrXdMHThAsB2rog3eSEw
II/YYHjB87w/NgvIo23BdMeTj1kQ5sGWKZ3v4Z523/xxvqsYr0o/1BWPxWyZwvUyKykV+rB5ZepX
6HSE090Eo0Yms0FZnVPDDS79UJ5w4mAWYlUkFG0Lx76+UtZzjgGhEPA3PxmUqh6ycV7wgJjxKhDR
sUT68CLAbyz4uXHK9CTbMx47gab9p227Z9laLZeOdlJ3eTTRX/hG8jaMrGsnzGVqrLp7TmpwJUWE
yYfd1kGtapfigvMD1OtflgEpobSMtriYa2d9aVTRdCZ3grjilaboxtmnTVvZeI8uy6HHAb2SBdZ4
DBP9uz/VP9p2iH/nrjvcs8L4IHvXgeCmkZg5FaFX4hcmLshQcBMVHRnNswxwLMudpfFiobjB0S7D
tQgD/TnZPS9s578HcXYROZ5R0+6Z4Y3QfUn6DI788ONbG1r/xIha6I/qkghacKRoadnaJFp7bi6A
VYKTKgrTg6Wh7vscFRXKqvITQzP8qqxlRIwmo05Cwt8qN3zJxEDFpbj+SYvwSdlB+ZkmEqIKQoiV
2naf2LIZtiZ2skWvFKwnK5afehbHB79Og52ItceUA/XuAhRNWvmfAz/p5FlZl54SMC3/fnOo+JCa
aQs6BHjByhJliRiKw/JV6jgX5qoRIaHhcEGt5ByxtXrLI4W7dgIAZ9/H2BSWw6I+/u/DQJcpgEXS
jArdIopdZrlzjAIop2A3dnWBDSLQwTOS4ntwnhiTtXdiAU0y7EiVjmScXol8q/7TSkZVkNFnjual
bCd4DFOVsJmFd/V//ueBa9ARXhlZwUifnua9p+DfIO/tH2jfihWwDOK76mxSPRj85PhZvXuwYMpd
jLT9dKUpz62R6mxVUcBXIG2XR13CHEzGqDl098Oasu5tZLXHBj58Lo9al/VxTqSpt+wiKbVenG7J
EWvYCRVyc1RCg9sZedX2eTmYcBDQmCcrzSx9z57AahgTtseEzkxwU3C+/EG3DstJidcUG+8YKhs5
Sq6kXRwUR8KLtyzToqcZ4dF2mIevaygPyTo2yWPz9ag6pGUaPaFoR8+G1bmvmcXGqVs4BmXHibTs
RY04v1TlCDb7fz/873eXPyzmM6T+nz/MuY8EgMDhtd26zCVRSF5j9iBrtyfvrlOL4frfbyzfzUBx
h8kUnf/P80aH8a4THkLG2luuXwqkNrSO+Axw13LFqq3gQSMZbSZizg54SVIquQxnhDOMO7qd7pEF
yaYZks5rtaZDYY99Jey1ZFVGtbvDm65+2EqANq93vlOou0vrHpb5gDTcwoPRwhLOIIXi9DKIINP8
a2v4zi6UXfGyOmgxOZfPf1J0mhrBjB5GcJe72m+lscNfJXaijWgYemAcMQ9TnLSrOsApjk6IQs+v
PbIG3Ws/ZVz0FJqymGAKhc3kPs3D+ljlXCAtQFJHu7cMiChlcTEE48oqt4ECaym8SJ0xYTm36K0Z
5Derz252ZkZvsiUP3Yd9AhFkIzJTPpDi/XEj67PExHMG9TqddLBgOzBQ9a2PMNto88zJHnKY/sqk
ficV+gtW4Xc30jMsyUSmqJ18GBGRHETjsIqYzRFdskNXlIXQJ9KZ9qAo9dGNE+1mQxba0OQG2xTl
OiT4xuEuDiijSExs2uh8d8i5uq0mCZBzwh7XtpUEO2qZltEio8r/Xr+5Ffz2lfoPYYbZJTXpgIeB
cJCBJdO+NmGkp5Xpb8uadKMiGurdolp2/dHCYpc5b6AvYBMlU/MwEHHsY+adjqvLezw5fxqJrERL
H3rhNPNEkJk6mMlb9FJyVNuEuKDi0aLgMytQpKWMIlnnu/bFFvDYsyiI9ssqKJmI1ym1GNSbRmBT
5JCrZ924yhd7Q6OiJMsk+6G0nJ8TYRZjEFtISVrSn0yULegDQoT46MVDLUAllI/ixa/y5ihT+O0L
8W93FlPNu1PHEA8FK1sHU9cPbc3IhX2Uts2LOn0ISb5gV0bpK4kse903BR4pocf0g514gKVr34LB
/+tYWXsfJmIzw0EczKz9Jy3H4DvC6rNVuIAC3w6vDlCHC1dXc+2r3MxnY2nJyopWTpCNo+jRfTlg
FR1uldxBJscmGRjEqkU4mba4faHZ+VF8V+bD8meh3hzMSEEhM//15XmpyvIwCbYoy59Fh6cCuCYs
1tRBehQDQV6uHKPPSJBCSd536FVCiT6J4eZGmscPk+3Ne11/Lc/6CmpV7txvlBw/eblIVGlU5xT3
YM7MPiEjpFaKN7RwylkJp1+mKcu35ak6PvuGJV/QMADDjBbT37lXNVt6Lta+vxoUxAPrNtrZRb5Z
mSj/OcvnhvOfOd/qJ8EyARpY1FkQEvpnEOl/uJBrP6mKMfXHdXKLC0YftuOZvQ932dYx4cQh40Cj
dMg/IFsUN0nu78Q808YURqCNXb9FTYQ5q7T9w1R19ZvNw+00aQy7qQ+WFk+3LMKiSxPdYF6dkGZM
mCrGdss+tDtyLSQYFBPYJspVHBRmLO7LwVyYwTW86nk0s8L/Ou7GuVlYDmUL5JrhtlW6PvU+hiVC
HymdddltmDBV7C8RhOKJhU5rS6LM/3U54EcmUTiyWagMyif11U910uUTiBARSX4KPcPVLM9PCv1V
CfpjIfRtM6NS/MJ2d05IDl9ulcMFhRae44q4BgxBpyQx9ftg9s+J9MNbZkjoL/j7NnEcJT5ul2E8
Jnn64YbIv/PY1LbVaNknRQwcoqA/Ua8tAryyS+e7BjSypdhflHm07vWWkZ/cdZm572sl/Jn0WCD7
Aul8UM15g3pTe0AZaq8LTHJYc+u2XGrDwfyOW0I7crgzWNWw8sReSIQQll4IGa7RlYfEbPYERMtt
pTNkixJlWi3/nGZrtdcWxAn1jKVKg1ZsGcpqOYAS+g1nszwkok/ZBN6iFtKmPDuTK7CrJ/OLpJv8
p04Lii6hk+gHcFyJmkwOVWj0vEEA7i+GUDcIO9kIgmxIYPehRxLnnpFc7y0HgQtgzhNDo1CXoDJI
ML8wGdVhoqTuySkCymXH/ZTp+EpZN2wFhe/ONqf+y233etce+r6zXyOzuyu5payPh9T8ysElbiys
GUdT4qmVEdFTYIrhiUPwQBIdDKdAFxnhLaxxO4azrhaK77GCOYvwNjwvh8mG6xWipkMEoAQMCiwB
54UmovQFkWRd8YVsif1eXFunJp4Ihm8VcQABAJNCVyGuzQfWh82xD0roU0SJZeWIRDCeynyrjlCQ
YgTGOvIrAhEb6EOqqx8aTTW2gzZr+HMLDu6EIUhHDHDF1cDKrhOMVGBl/cojZsbcV78KQnF2Q0Fn
GlZ18mZM4Rde4OoUDzkEICUm6CSIcD01mqmtqRSMtRqX0Q+9xjxXBZpxH4hyOjpjeFaKikgPKfor
IdvjgcWiewQPTYuawhi0iVV6+kk2re3AHbhtIjuvZ3c1gpeQ4ZVar6hSmaDiEVgldTDe0w5pnVob
v6vCcB50a7tm6UR9JQMwhEo7Ig9vY5LBcQ7z38JWdm2AaW350IUNCLSkla+8FOFZiEnb105HFQ4F
0Dcb4yGLxjnYY/PC4wc0v0LlqPfQHVKL0MPaxAzGrsi5hDXTgFGy/CFOU2hT94OpsrotcSEzgbeL
T2wRYCGS4Hu+o8F6mN0rZn2Pa+dcj7317yGsxx/WjNm3UnGOh/pzUBV2CYYIvM4f/+LgNS6UK4zK
RH2BFEwsJo0rpJFsnq+q+rs9z7x899XpOov3GI2R7tDFd2FMmJlia0cWxCa7z0iuklGt912YxVsH
mtBJH4joambzEyRWgVRu9MxODrve5Xw2IpbcWZNvqpE4JbiIcm87jdxJMgUxQ+Snrkvb5xQTp2XR
WnTloO+MuWsz/R6RT5Sk+zaovt1Ks46Oz58v0IhLAPWgvnrW1Uh1Y6xcSNWqloTe1BAMlAqMNCQr
3Fyj4qM56hhZJ587WF6iEIUvl1yWGhw6OQRuRpksnjLjaOmNflz212ERiRWohXSvS916dUX+kgh8
qsbJr4taxEzgK8VqikwzmsUYXT0Pq2LgaMXgm6j84dPiQDW8ScQ42f3kb6ITfyCV4duewEEJPU3u
DOAnrDNopXSpXkO/gEEQIuc6EuMKa58dPA7GYJXl4zUS9vDTDgsKYgceit8b4cZiPTyDAsZdlGcI
IeZ6c2rZsarxzO+wRo95afWu5BYQTKu8KPMB8VuzKbP47zJDntxe3Q31xKA/nLho6tXZJMrvNGbG
dzHLzFm0/B2E6XuLc40GDjBVaSAsNZtn1UbJuyCIpxrS4CchGPWGQbt6yTOFMqXT2DPBPSodTfnh
qsWPrhn1Z5yNpidbKGhd179VOiey0pNZabVExiVIII4WJe1ByXGqWQZ9ilV27mPq1ZNWsHJz02w4
N6qlv9WM9/gVK8JriUbgIwcHLS4/kJsxGwiIw8xNrWBW2ACp8fM3200SPnfs2+yoITuP3aWPEWuN
IDZfQd9CBGRwm63ngUJXQG4EAIKEy+JNX/ZTRkraPTXO1py7VaTaPO8H/qmbJBE9LeOFYPMvtbG3
nflzOh5N0Y7sMkW/5drcUcxmZPB2jSSAhAAYUuIjzCLKsIssS14J8PxB9PchzWBF+AXyUMdpp1eM
zKSuAi9oKwSjEJauYCJc/FD/j7EzW44bWbbsrxyr58ZtzINZn/uQA5NkchQ1v8BUKgnzPOPre8FB
ERRv1ek2qwqL8PBwJMUkEPDYvnfi38WIKV34ne1clbpRkwECbd0muoIeJjwpqT09jCTpHvjH4qSk
1wdexIr7FuzdLemQd3lCsrXkl2Yi50KiAwo6lAaa8GPSjNzgY/Or3VH8mHvZcA3fKD8kZ12cxKNf
sKb9XE8j91hn3+3liKhMkbvuk/gr7I7v/biC+C5UukUnNn/wKUk9ZIX/SY/ZsZL0Hh9m4BdLCtU9
WvrY3Ng8DPbss4BZVlG3c+IkuhAO0//9G/l0I2TU3wvoQyP2vW+G//2+yPjv/yxrXnx+X/Hfpx/F
3bfsR/MfnW6j73XRFD/bt16/Rebqz5/u8K399tsAhHrUTo/dj3p696Pp0vYXifbi+f87+a8fEuX9
VP749x/fiy5vl2hBVOR/PE8tpNuG94rrdQn/PLf8lP/+Y/8t//bXt7f+P7417b//UCz9v2zdsxxV
Vdlhm7pGqOGHTGmm9se/8qJuw3//4Rr/pZkq2B8wvPDXqbb+x78a/haZMrX/siGDM1SL5xgT1h+/
ftCHlYB4/Q39PXu4ZvxOVAw7h8H/juqYqudQ1mtxoddExTAa1UmRzOUTBUsd9UgudVwG789LSYrA
Rm0emd1Oxg6n2x1Jyck6AgJ9NoqTTAPqHKD7Xnw21KlNhohyPigBFgzqZn97AYna+jBfvb2qhN3c
pffyOcH+GJec8MYfQtf96RQ+WDcVQofMquZrVfHcO4Ms2SFPZv8r4nxHq9FJg+JqqiMC8JU7UR0S
PbuqSgHBpJH4X7UMmU0/s/+ChSCyyJtPc+MceBvOH8KFGA11o/jBO0p/s+ZWbK6eMpFB+MBeaH7x
7FXFRabuxctXvDvLBH8H0U+JHqCSk8aWChRpLD28Ldw5Q0GZohTbIrc0kyBZPcIFOVopys0bj0JB
2y6eygx5kv85K1fIB+j3938TXdYWZp/dDrabHAPlgwnwGbovqEmvPYM3fQgogneO2gbvkixwjnEN
e14Ie+1MTQMAuiG58KM8Ai/KkLMiDlNGWBHW8auumrCngV4Bioc4La7FfaRcV3uU7tqQRkFAGaFI
GXb/D/5lQ3f483rF0c3XHiknS9U9BzZNkkjmG47uIXWLBnLeEj6nwr32rcJElXnSYI9q81tJIEnT
QU90s+ThQtvS71c3rVT8pb6jBf/Mk+04OjG7cqt02OOReJKMnfSaGLWiwWm6yy2gzC4XmhNSm5td
LhRAD+suCb/NLhdT2fyi3UnwmtK/rqZgbMl3B0U93naIBJ8TiMfEJM1KJypdkpW5zIqvmHhnXSoA
l7Uvs69WGHMMmZKhU8sdIF1ljEPB83zpVm5gX0PDaq8917ZKc3XK1Ek9qaH7anaOYSrbURDPa1Kh
8P4hC1erBJpsiLV3W0xyWJxhxPZpWMrNpJkgAdtZs9le+GqIoJcYUTEJrovJu5RRJ86jA4eDjEs1
+DGYhX+ylf40RFbKm/NY3LVLIz17QSYvky0UGmex6wViZAbZqgs5+HB8ECFy+mGkwJw5vGluZZi5
8T7l+OP92EKhapAEEsqsdoDjIYP7aS9eEgOWIU4VlxMUki+vY8yAmpPW8N6XjnI7BkpY8yIy1uPr
l8cUOrAyDetjaOUQ8cgL5WKTfKddtTCVTi9jmWY7iQi73yCOFuUU81Y10J7OHpt1dfnyYvommAxl
Sbxc6k1UUy4lPq+aGoRiiqphaUNGJT9iOflfoJkz7gNL0T9yq5R/FhAGFsw9TbATp1n1tUteC60D
DBbZvULxPvI97tdg7vMvVJMG+waAxHuV2ppD23CahkyBcqE6cXNDjZ91FcLHcDUA9KcSEVq9sm6D
R6MnYZzOefvBLCn8G0ELfU005z1nlfaPpSDYRVAu3I0eTARGF/3kjYeivfgGSdriLHCTLA6ay6R2
uNF3rZru+6yFL6JDAE4gKZZTuY9dxonBL3xK1PfNJdSUEHMuNmlyx/6eKKqBOv3ogCAvECxrMl3/
EJpudFl5zXQQ7GGpo/y5DXNoyC6AWGUQ5g7Ne7/MEaqDgMPP3c+Ascz3Fnmgkza6yeXvDkNJJWFt
nGte37Wd6tTFnWUh7GXEf74yhYvGBtw6YNg6hcq0+M8e/I16mtQ8vp2mP2UetsWJfxujuZD7AfcF
r6FgY72LLHeIUG4WMv41ud4rVijMr1U+mO11lVjEX5qSKuqrYZive50M1EW0lFJkBUcNOymtgByq
uIElhJKswQPntkxIuYXM5qoaHEvAIexAvDw9WGE2HhBsTfeyDi5ejvml67YoOlHqfuFAkXYMIYD6
AP4l2mWIA/w8gr3PfvYjSCCAg/OHuDco9jKyJZdfutduFSsXWmZO77Ql8TY3aGsmdVNdCPs/Z8iN
bvU3wWzm3kXQafaqClBzQzrUGqeT2qi2FW/Zw5GSsAJ8U6yiXrBk2bZGcngynCsVvqEmtQ+VMc7P
jn+75tX8q64Esbv6Z2M4w65y0p+Gks9wsC40dipVuhTHLDx2wmgnRmnE1oQLNke6lXSpPqWMV6u5
s3rod1fdz7z06ptJ8WD/yhOFqhJXTaKblpwekmMZW6nFtjpRhkj2biyD8/IonGS4zq/rqRZRKPsc
j5OdNTevZ7yinK+HHEjIUg4dB3MJo4q0/7PfzK4HMVkPG59XA7TU9OhSwCmDHbDMTTk7XyEraZyf
AAT015SvQkfiFm52SDQtOQR5YNyCRzZuh8p2ePQtY7Ur3xVqFF6B8R7rU14Y/TkFGZQOHXwYTlkZ
t2s3LJGnizzL261j8vk4eIuDVyr5zrc1HmNjGJIVCYf7bingkJ5qwe4+WzAvyNDj0WSDO8h/BpAF
X4rfZPpwG8E9D6yq1q5XF/EGeXEx8wp4s8UTuzI9FPCE321myjdh2iu/R7bev7q6XlMePToQmdgk
PCjjhY9qrK2nOA3LO8jLHsylzi8oFfOpC7MnDhzsW3GIBs0+5mo4HWVYgO2/AxHyIK6y6MVfTKnh
AE+cHGqol4jiv8S35yGtSWIWT5MSPMdOXmKLbw3Knp22aVd/6gqkyuDZUNT0lPFULdgZaYagv57b
wbtdR2VdglkzuI3iIDoPSpHbJ6XkdXdb9E+BqiLzbmXV8CsQ21kbyeAlT++T2IAT5lag4NIsJr/N
rdtqoS1YuQswlZVnkvsx/+Jmx6eDHvcxVpWTu3iK08viLZ4xUYFldNPt+mJQJuxvqVm9kJcFaShN
yW5dv1pNPhX/6+sGhBTNvnECTpOXuhqosPzsNuEYTCJt69MlZrX4ZVPJq4bEUyxoOmzIoI7uEkYu
ua0TlyWURFnfUCTM3/ktoWY/+DBwduBRrnp2kg6l2jyj6BXmHCCpVHVZfUFlsL/w6RixX6J+vXRX
qyyS8bISbjakIMX91aLnKJp7paagU6nfbO75atY7zU/BnJk92pPbWBWS4Kaqm/tEY69IphA6MTGG
oPbGzJzh0E8+pLrVXU8Ll0cGH/d9PXGiP7gzXLSKf18ujfRSl408f8+ck/4+EWv1ZdBo/c3mCyeF
cWV0zjdxNSdYvcA36yTUFLe6kMvoOZBRv0R1cim94yYaU4e59Dq7GfhwyKy4PbKlMmGR30QudZle
u2bBjc2MjYjKQYzUv94mra1e1kuYLZb03tgms22oQid05O9VxM3hTB2+AKUdj0bqxIB8vOzBcSi6
Qu06/06FOqj/3zzswm8v56kKb9RZQ+wFzBkU8U8+BV/fDbgZ9nA9GdyJyuzKCDLzlE2ug+oqpLUF
UJoX16pxclR50AquYWrZhS01Y411EU9N++dYQaHnt1pwC8o8uvPKpcZ4EQr6zQGccnCr29p9UXXg
/HZx7+jcLZL5M7RH9Q0wqL8Ks3RIi6EU/KkMk79KL3IuXMsqs4PhGAijF2q1F2ckghf991/rxFFG
2fLQG93012y/dZeIEGpNF5zyz7EzPURlNj9ILwv+0hKnvJeBNMFoBPuJop1TsHitrtD7XQ6wi3IO
y/K5G+eHyfaaB+vdFkrcAUwPuzCdoYF48UTEKjnlrY+An5VS8qVGuX8HhedO1lZdXwN5SFuIbRu9
v+qjkQrQobOpQQQhJQ2plefe7AGa3W0zb6b7mdNZ3lhOb+wyfLt2i7rFE5vvpRPcXwi8KEhMcX+B
3p49mb8jG6bC+VX1/G1EjDWYMU+eldu7dWyS0kA3KORtenFHYcN4aEJu+0sIGUmzhVnDqknzHKYz
FPsSnQFY8xaYYY9we63H+ZMQs7e/jdxs3NvoJj8ZC6QrocJfPGW0rHP65mlserDtjckNu41mTpTo
+ZCC3cZ1WvLH5aBcvEyITWalUWr8ktH2DvCMdfstwBu/PMisPToiw2FbuwWA0+ZBmfNPUNW4u8nP
FxLLIntnDWr2rm8Dzla8lKN0THFfGue4025L6AmRjD2muune16YdPoGXQ5pjJqslfDw1PLtP7HeP
nAlRxW50rz1kgdheYmwe+YCaugxfPCTG311FPP7jVcquNSjPhre4FCK3LvxihqZ+KaO+g5puB1CR
V5pfEzVC1FcQu7gXxdyhujqgePvqtWR9HWla5B5JxcOcIhh9K+6p/IviLLqb6xiYb9ieQt3J7PGy
oAqGAnAO+VGs/+KMNshmI/hgTxGPXyR4lj8ygC/gKvZj7o/nfrIp5I1BpC32IYg5JoHVaF2Omlu0
q+vBuzdm036EG/SDhM2GNLkAtuhTsMSql6s4upmSdnEVygK5em90xn7+7Spil6vw8nzUPe8qLLIv
c9Yl7/xFyAQ9ZOXY8Qp7kOE6MYfdLlBHzrkWF31KHxBp9m5a97vuh9aDWMcu0c9LrJCcI3m9lzjr
eAwQnQqrUr2yB0h4QRO7l0kTPqDPrVFQ3EXXtpt1MEA4+bdYAw2v+cGXaVT7EznT+dRRnf65AYEl
Dmo7VEdvhs8fIYDuveVljxaKo99IBCHRwGHVrRJA0AGAv9nJxKTADzK7qvkQeXF8a/bJ0SjIMgja
4PePAVyHfceCQlg+xpLjppaWAl+qjK8papvvOZP1n6DSaA95TEX3OoTj+RwlVrOToYvwMPvSp9CJ
rXdiqWNk45Osaq9k2CSmdkmKByzaEg3oufnIG+M6EtMEifWORP9do6GhMAzJnbE00lO6vyYv8G9k
wP722awXGfwkY3xvT4OJYMovu7hJ0/QqZNX2EJ/E9816YCX6Pmp677BNbH5Kxp59UlDN2yL34Tiq
S7GNd3Js/ed2oc1F4e/xempSsArLpwvtSV1/HChsw7sIbvBfHxNu+f628a/XLe6ETr2SldVuJQ3P
X8am+T33i1YbIR9EdiZWUke76JWuZrvlAr22+hHsslZDfL8YpTE5edfg874wkgLSvj4ZOYSwjY9K
4B+lnNJ3TF4kF7vzmz1wsYt/Y5CuBwNVnJdFUP1MXx0b4EVoNuOVm7drMLFvi14uIqoNKfzf0L4V
7YNplFeNZWsAmtWWrySm0W+qI2+M7QEszbNtQDfgDiWLfbjQI+7ELyqhETNqHZ2tZZk4I0DNLnmK
kh2VE5q3k6jLNcJk1G42P+Stq2MLze9htS0BvBpSFhU2EjFZwTzz9UHmIFSBqxth/8NsFQ4mLA51
O9t+gg3d/lyGznxhlA7HiwuoPSu623AwKfGmFv0Wzq5bLxmTO7l/Nxl0/91IXZQ2aZwbFFV9GyFa
cSd38rez0Bu+ne0tgEqcp6A39BIZzPmNmVMg6Q0c8GqQAR6keGhK8vxBelH+pfWD8B7OqexBzNVC
rrG5ileAQu4xnR1n33mtOiBEE6VotIRsSbnXP5psqy5tpO5vPYqfotOokYxwTXKCi98rZ/iCv7Rd
bl+k7BfOmkNuBimKsYQjs6yurAA8St7CdOkueKtX3V6hVHTkm0lCqb8RxmK1KrQL1e4Cdrrk4WVi
nOCHX8fwlQLMSGzzY5xRzyFLxihqboIrkFvI5GTm97aloB0kpnFnTN3C5j3BTJmm3C30AgwNfMvs
xYaHdmlGvmGnULWh4lqGMsFRVs7mcrdZpOeR8d1pCYD3bYKww6Wn8XSwublymG1GPDvTg5Y7DsR1
CJDy1wTWDs6GNnJDRJ51MIANSsohUkx1qkFvB0L14BZDimBp5pxqu9V/1EkJIbdXgNw0Hyv4ef4E
BPTZzFVEZWvnhznU+Vcb7Yxd2xse38aO/HYwUUtPESsYljZ+7wKyl6SojOaF4s3vjQ8vc5I/3UYv
c4vn/9+6OkIkpsmbM8dNRvXnHE7qoSEl9Qj/2HcOJaevIS9a+yqzg9s5RyBiscOh/mwvgwSBw3+w
u1O9+kscy6TW4vc4YtcCUMSI1J3QFb4XwLq1qHnA2nAvaHZnGf0+h2byveBoxHMZbeuozb2HbVT/
ABVC/LDMpeNg3GhULO/nGi3ASdGST3DBwSobTvWf3K7PFMkkVJ6Hxy6fAGjNo016OtO+o0r5kzq5
6jNPvZL6JGt4UqKG1FjaPFA08M7QWvdzAqUJTEVp+YAWcH5p5NOEuJjb3Q0crYHFieePANB+2Dx3
foIr8qH9t9rsJ2/qqGv6nnPQIRe6Cx75urP5GgFSolQGlUah25+g1fq23Kx/IpA2NSGnBGnSPc5W
Z3xxBqsCAR5V7+a+7i9i00OBNkh89h/G6zjo5DqfqLF+iaP1I3EqsjGa0+kXc9TOl2EHAcncOg7F
t0O6G5devNgCCMO/bLNb7z/7vZn9x3jiR3WNfaROmHpdE3rRuPBSKjxL40Pga6+H2yw1fvqHurae
Z2W4zSogRqm8df19hECIe0Xevr6uqGFZ334bzmLtFsItm2P/UwoT2KM0JPw/5EOunGU0QUL+aHe3
iMkp3HmXga2DMWxhMJJRbTmPWaVEV1B4T7tXawIN3kDKAQ/iJxOF6qTUeXM5RN2cR5kAffahS3yw
uy/hIopKlsvJmtoOelgdx/XjwKhmXWlTgd7fqJn36peA79m9q1UQky0G1077K4iT/6zjnrphsXU5
3z8O86dDBsVhcozc4uc0K3BPtjXCEs8xqFmJnN3L+tV1WzooxsG25/aKnyg5S2MuiXNb0ukB9CVn
GW/TMxx3SKfA5aTNhXEpE5sfAu7udQOCdQm3ur7x2CJJb4suQd7Y+gH9bb9t+wc7rA6SgOFLHe3i
OhjfR0gYXXh9XF0Hpotir46WUzqPLboDsHYsGRhwmhTTAYx7XyRgRjlrXgWBOR4rYK8K0AamJDC5
gQqPk0OzttdpscmsVBhKrwtGDhK3cRhp1zlHHEqgaJ/zKuvWXgC5x9qLlt5QjNpn6YmfzE6L7Y3f
FiWPymtoGf+Cl5ibBOdnbMcVnr2SnfEloWNCjLHvBkVfEzprlofDE4rlAg5cHa3w7qdWgSQepPal
tQzFZpZUU1M7L5aVknSZU6vau8jmFNakZThwKg82taG6ghF8XzCaudQpbqtGm3JV4kgIJNHfgwQY
3yuPMKn4P4bUQUt7GIIPUaXYx340yhsES5WzCi/zRRqY03to8NlzeJr2Q3ksx+H1GnSMnKOfaw0M
CPNOQB9lDRG2QynFlQxnHsI3s8s9e1oAHvXvs8h37dvESe+F0NYAUsfzHDosze6hLG75zixDIbqV
JlfnVyZZ1OClqaZ6tpqyWTlxF6+q7V+bfo/lNEmK8B5MemkX3+lLGdacBtVDRTZHRmy415HwXLp5
vY4EH/u758tI5l48OfFBqk0vgrumLh/UuYsoRLDqM5wFoCNRRPy62FvEed57efQxBMl/GgsjvyuQ
7FqbqeNQmmystS8GuHV324xtQdiVe3q/32zbYqVZiGKtOFtnZYLiKY83qpK8bNokC3j416W4Jzxf
r6ewHIbo365UJHFzlfsq/Mhwt6EyjgzNSMHOOmxH/056ZjRYl4hsfX9jl2HJ8zgk70WFXoCmQOmN
l/5sjQ+x2bKHj5R2J0NuQNOD9NLoHkEY9V4soYUZagM0CScyQ5vrpKTjZbMsF5dXE+xQAzQSQKib
CAKWbfoh1uHKG4eBKkgyf6iP5d41HBfw54nNwla7EJUA9qSU3PQRLnyxIajjXpWx9tXSFe+WOsuz
Y1vNO2lgp3WO8OU4h80G081HF0VRkuYctf++SEy6ZjwvavgenJvcBrJwKDiMpjIGlAC/HCg91q4T
K+2hQodx/8oIA5lxHKgnp7AeBhChAZFGmZNHPaVCVZw1J3qefDOkCku5CkoPJP7CHbLEWK/2Jtx2
8UhX+Fwb38jqLhfg+OfR49XyIi2tkTrqAIjgdVZZ1kExbA/KrTh/X2hqcV1Sykc+laGuWcm7xHP5
QXOHw5+m/twpFAxo8QBDqDVbhwlU7KulE9y069Kk6+aHpGv+6k2VE1+n6d+7zqQfkjHNTjLs1B48
oNlMpLSZNfxQvWtD/VFG0qj5N586qicgTsyzr4VQ71ewvDKfg8VN0L//u2AalCTaqCi83gHnPc1I
Clsx3wy1C0GWVb7q3co4NTnBRHxNOwE+JyP8MiG9QvGUi6nipv9q8Qw/J/fOhnQJdQvnNaLMd1Sp
gclqswsfmgdSPEuRM4oxd6UVoWar5BkgPhdQnm3O6IG6BV1z6ZqR+Y5SvOGyGcDgHGQa9v7klge1
ebb8iop9RsGgGf213cI87YR6tStVL7kV5zLMkEI2VURLpjjooKhaLrNeYa4ozd3xNnhRjxAgzjCO
99e1qlLPiy7Gdq312myFsmPUaf4uzv3mUqute72spxs9VoGza5463Vha+NzIjLpMOxTAc8SN6FfO
A1pMMim+2xAoB7JvNa+5KNjguIXqnPldUDiQJxrUbsVDqezMwCHXuDRxMKQPfufelKptnTeTwlnk
abCpjxGPbYHfuO/MNvauN1OR9Ool5A2Qh4dZ9iqu4wZfyxgSfD9dAORFN1Bfo08/0fJMH4JssdVT
h5a0BQUMpT2mi2IkEqhgfD9LeIknHwCx6HrnjuApZSgTWQkv/+ROj3OysI6KzW0d8jicU5+2AFkA
0b0XW+cWaZv9TPnFSY56y6HmThtRbiwCen6sR/cdD2RuN9xuZXYZiq8cF9tusC5YPWQ4UTktHtJI
jC3kSwyL4v5E99WPg0HutG/M8KPTI1fZmJ360OQj5KUxst9F3vTXEWJel1ZMHQBUjPlxgPThibN4
cgmqYn6x4JxRVG/4mmRJsbNdOIO1KDYfhuXoJSwj66RBGLTr5DymKziCt/LuWFeh0R7Vobx1nCm7
WWc1N5/3EmEQb6VgdamUSNj4vHUZExUoHLw2968and08coGofHgzx7fT+Nl2ISuctbAHIURqhc/S
3chQemKDxeq20IPpMvUCFDDFtnbFEU6tHmKqKISzIYdSmgBvXTIYSM8F+JCGc1oSReDLVERYHtSk
RTaio2Zara33sQlhd5d42VVct1BctlX/RUPNt6KiETIh77FfZIcGmKQcl8Nn01Oz91Fm2qTAqKKT
yQyZ58sJxr99PAKjN6EufzAyAspoWfCyXPyNFm5c6mjKy5DUO0l4QLhV7JwRanLfcULgPlCb/VGf
teQzXIHaqe5i5ShDmJFATeWwdff66H+AdwpNddwKUBxnwyFrLdv1uCCdvdNDrmAksAg4pn3uudM+
9HXVg3tK3NsAPeobsRV5pD4kYUAmsiHrL0OZmBTuT9TNfc0Wj1GpwitY/r4qC9BTwJxBCdfxDvl3
YKPQoNnX3P5rcy9IUPEKYJgDrkQuLEeFx9yLUabXRRNYEO+4hpGIm4P0pKkk6N9fJZ8M8hbw0Se3
o4CbFIu/7qWhKjc6Iyf2PEx7xz5QANVza2KCav4Yzjzq4ZCWWLwjdGXXLqR89gmuhE8UvLiXhZMA
FIYi8ZMeoPrUVWTPo2XISc63dm66e4pZg0/5R2F5Dfow4jUk/iErlEB1XgXISwW+uSWAzE6qswYI
zLY++uiP7mcvASOldKCgEC9PT7PnPHZUr5ybpZFZad7Y1hUywxeI147NczUusagYe7fZ1yVOYl53
VuOeQhQ67L3LzbDYedMYni2DrOdcjlCmi7EqODe7SKcetlFxeL1i7Yt59YC7MzyrpqOfrMqAj2ZZ
9Sq4TL+2rtFBaoao5XL1dews3e3TNC36fOLzar1My1hm1oVilNW+fPj10p2tNki3kQiD+TGB9FYZ
H4SfGtkr+zz58ERA0A5PfghnNTJAbH0187zamimkXBuxJsi/WCZr/2nZkDfmWTzEd1Tgxw1H2zlI
YGk8V7FRNprvNpP4LleV5VYfqpCmh+s9Ue5rkoKWO1/rVidDVZBSX26dm10mJUktPZmwSmu+sByY
fjY/6cnazW9bG7fdNxKFyQn+LpSl3lxjC59wJ7sC3gwm6tddfF2xhd8umSySf0pGcnILsM2+sZle
6547+/LNp/Mbm8+zrZJPVjtVc4AgvVkfJn45XkBxqN+0C3/ZvDAGuPbler4AXsjdOZ7fHQABJ8dy
Zs+9myCc5Wl+5XUFs3I4sbnIuhLWvr3VWOZeHl7hmIMGoHb6JENp5EnnOwb82l5CSn55+hWO5Zz7
hVZTs4d7GyXo69y2s/utcZUYiEao+qfNJr3JbmCuSifjuE1Aw5nfa7BOHkeK0ff8ReVrKJkoO17y
PBvZxDcrUlArwKnzD2/ss2pC4pdPB7FLDGXg+b6zUd+dg/JOTHN0hnQ5vTeDsr4dHB8h5M6/z1zL
v5ee37XTkYNCZT+p0IocM0V94ieerzc/iDLmMwSjN6HxyUzbmVr5qiELaFP+C0fxQse9NVpnQVKr
pQqn9OzOTjKjeZ2LCnv54GfWs3NYWMFC0Ua1sLgEvf68Tobu3H0vBzSbNK2JEBwrjCMC2Q5swVF5
03Mbt65Muy9uZGxnrbIHvqjtwfcWN9tEpyks3sYy7TV6C3moui8DCOsOYKLyg2WXMFP2HjlEv4HU
h31tcu7mQvMupSsNvCbqVdxwHLg4toqPo3Q3F+mBRfsVwuiTykHOgmjSbO7mAE3LHj4sXkNq80pm
V+9Xy8U689yILrblq9e4fAYxTrP6MIU2Txpx3C6hACf1LmW8/lQBWxoNvNwpc9ioKCo0WxfpaNtn
aRQ1dq9T/ZNM1lFXUwrEH2W9k9lGD35117lU9YuLwNB/yrTVI+xwkO7smsch5xdkxAnFtEuzvJis
TceW0Y3K4fqNvQKT/cptXbDYRmC0uwANGHm7uXkTE0k7KPj85NJ1MvMsZLkeWnfVLlzIc6kd4U0b
VgeZkGbzk2EGXq2CTlCFWmNptmkzLShmmupqLxMSbw39xnFbLD7bsOb7nJI0iZeP8upTvYoiK2Re
lmUABg5Iad2YSMXu+3SYPke6HUPH0Y7XURdNn/XqE6Qk6SeUkbsbD7J66iAwk5569nL4s72ZFaTV
G5f9soXc0ZcgKQfYh7X+zodF58kpOJNd7GYHg0iRJ9FJ3DLkp1GKmJ6SYKjuUpJSSLmCGUkn1A4S
KAWunbBTPyf6aq4Q9LvuLX88iJdDnfQucs1yP/p9tdegn7iZpuHD7OdU1vRxC887jdilScP29VBs
qs+OfHkf39z+0deuIBitW9ROlktJI1eQa/2drc/H+LKb48d/DPnmIxWjqh1JGiKC/fJZVTirDlnK
9nd+ovzZRnceJlNp6t7nXtvBbiq9bGyMSzsNL2TSXwhPN9/Or9pF7xXjm2Wbz5slm1+sIA65Lh61
xLi0ymi9yJt42zCeALYq/XSptqp33Q+1dy29aRlKr+aumO9kvHbfzMsap0K1cVutkkbaxVqFOvbv
E+Kiw0MIWfXLBcXnzXC91D+7v5p3xgINijLIj+D77SM5BE70m6A691JXMEqrdJQdiDUEKLD21vm/
HedLpLaCm3t1gs+JjXegdVxKFkg8VBat68G+hAGCDLYjFIeQ5dmNlbNt8efgthWJ0ZeZ1VFm9MKL
eIeL56uuYY3YpFFlIs395BRF0KXFLexjAU/VHZWXkYs8XXFVtdQCtl5vUMxqQrnzZtqp0ndt6INj
SiZqM+sGAfvl1Xzb04AmiPYTKozrO/s2Ab1PgPgylIpiS9uG5G+EeCt32sq4KIKiOdtxGB7iMPiM
7qwPXeYMXiXNeKBXiraXoUw4gFgWzn33wkoUb/XjCfDVR24EvSZWib0Zb/y2itZBnEzmjV75qGco
VGbN6FPDlTWna1jxV1UDGQnfi9ewEdykILqnfB+b6j384c2qe8QvoT8OiY2mwFIsYQaZccvb5JNS
UCchphd/hEutJ6tRXvuTxNZvETx5WkWUpN6C+A6E0XeyWvxRj7Ib2NfFUjijLpeYkjKr93DG38fW
1JBp7XwqShY6nzExQFkt4ibSzEGmn0nEDvtWWUgqXiZeOTYQDAYHmXpl3RapFMie4aCheimagkNa
l8pELjY2b9u6N277nk2XmXolhUGWcbtNyJBzXRvZ6icZiP/mJT0/HMMLvicGTwn/O0olyoUcH8rp
ojSNnClux5DI4SQ3jj9el55iXm6nkKvftq4Iu5PqTM6lUOk5lcIZnQ34CDDMQrD3qjsaYwWjn6fs
2J71ZzWaUutGViHdO+5J/CdkXEsdxgrgi/7ZWtimSADMKHouXS18cJIoPcukmSrYNz/pUbsEwOJl
LQtK2K1A8yMsSIZ1LE5CCJKo5V2W183VbGeoNJFToj5zQmnKMNKbXLfbS6XoXvdg3YKuY7EFL703
ftPvawcN/Xct779Vs1oelMzw2YGrZB69ri8P6uD9Nq7tJXGU5ghSiH/UG3uq8jwn7J9KhxRrzSmi
jJRq5JQrDrPjOnQssoNze4hVG1UV+K1AexZpdxWEXf+UozV03dnBol7AUFZMdXKdIsh970Po8RQp
7DslnHgMareGQ1CrfyrmMTwODv86VRMrUOErn2uqup1dmMfePUJnaPNBHnycko6D26WRibFSkfxV
7Bvylc+ml/XisNm3GDLRzuw85r6AKwVZzqq/lvJaKXRN8wCKO3h8PoaDVZ/E9qY2VoYysS0T27Jq
UoPm9Mb+qhxX/BxoXRBwqS4liOdUH3XIM08yt/pKd4uiB2yNsmYk6f+qYC5N9QXbE1xJhdxaJrcV
1cnYXaicX1fLrf1tTnpLIMiyA5i1l4q61cdZQqWUmnpU8ypPr4gxnuko/pV32UPBfrL59x+O8bYE
39VVXdU4L3VUHW69NyX4VVppAyjB8F3ZDCC0wAtOx8DTfpb1aH5dOqQ+za+xYf4ko2u9T9DCOFiT
lV/x7mC8C0cz2wEzzr63dX0Paev4cUat5kIZatQ/y3KfO2ZwK03NpncAFNU/jyEIsg8tjG/7ZCFw
3xylt9k2Px91pKPGXXvfew6MQTBdX1QLdZE5FQDWpeuYUb8ztf55BtgEdXkv9EZRrXQ8EkcQBiH0
cYmTvU+4zULUYn1HKTh7L6ai+lR7uvdOBnpGOYceVM61DKmg6S6A16XQIdfKruiL4DJdWCaq0mku
2onaOZAB5C+ChaSirIejDrMsx2Vuffuff3O29T9+c46lU1MMP4mL1Ke78Ip8//YuygN+z9r/qiKn
iDnk7h+VQndvBoWDGWOAnzirDedTmSkUBVHIY0B8s9NcZKNDtbCTW0iBgAM3zrsQdH64R37BPYNk
fdcJRkGfA/fcW81jmOjBgxcCPZeeXs9UZEgpVcT75v9l7TyWI0eSbv1EMIMW25RMarIEq2oDKzEN
rTWe/n5wsAtsTv09m7uBRXh4BJJkEohwP36Ou1xkwAL3ZEYzGW5isjsYerTT4NRIKS3z7XZK+E1U
0YsFywn5uKVr2CEaU4jO+csiTtcQOprZjgNUHx/hC1lo43tl51oKIb/SCR00Ti8yCEf09BgsCXS1
sHqqXqP2anWTac3AHwR6BtSfwqixHxxlnbbN1ZdpVg4fkdOXrF63hfc/SC005/2fRaeGBlETiPZs
lRp7Xf3nn8Ub1ayLTCN8SkFJ7LoGiZtdk+TxtaWan8okVh9Wm6u64XmsChIwEaiqYxuiBuXEtnbI
tWi4IBdvVfEpMtMJjucmeqRU3n5ACiRARAMNyB7JJUUZrXVQPIqFUtPwB5JoyB6KSS4G9N5XaQwn
mHTnENIV5MTBE2UTBMCbY11mxq1vQEybLfew+XbvikTn9KYnez8u8s9QfdIq3OIze4d4nwHe+RyG
XrQfnbH5PE7JLxgiD4JtETQL5YXlwQomhQpTr17hLGKjQlI5KubyFaQUrDyYek1BhXwHhzp8nSPr
CA5ms71bJ6hN5Sh+aUExT2+jPWQvDOso8Hr7zvGrg4ghvrkUw3gnXXEJdatC3I4ZYpO58wBN+K5t
tdcVPFGn2JaQiYTd/jGxV1GlqJfFkfAKkKnVsiY6V1ntsJdnU256lI4NBirPeeTDvdDMOZfRuzKb
6pfY5SJ2KH4nHvnqJdUXFQ/XzyOI+Lz/hBo68kCr4isz0VUyTbV6jzqjeu8WkYFYxoxkxT/s0vVN
fkQwVP1BJsilXaZKK9DRroZu80YdXPiNbRC7iLOgfi6CXrlVwHLsosedO7nCU5pLRtUJcg2L3tdq
leaboVqwapHjnMQ4xPq0Kwbq55TWVJ+bCkwyyY3xGu0k7bl3+/S+n8iIN8mcoe8FrLDx2KSsfRuZ
ndYM+keZO4yFdVUBM4QWL9GeeV/W1//+WHXsd49VXdfJjauG55iurbvv6ZiI2XC2yjPr0ZqmEexC
T6HCrVRhe37bHBDhyqks5CRS1LrFKz1fFMA4hYitN4NTrrTJ9WgaE5PjEYZN5AQvUu4r5cStYRiE
58efUu4rdmnxkiKxo/qQKCczhM67CQA3SCOOvOhD5KcqHn68OcWuh1s5FrvLBkFaclkPvFt/88nT
NiN535BiVuLHeanQixTlXo+q5FFotQN6MqZDKPxJscMHPVLjdWzpNaZpnV0nnvcKqlU8o5QBOpHa
QCSljo+1bY4f8xzyeZ6A7ffCqm6JxTrARuJHKJ76vzhbvBg5YHRfhekZ8snuWdH85DSPpXKrweV+
9e9/SxMqr3/wC/G3tF3Xtj3IvqgCct5Ra3G2JCIDj9ZTbnfsXnbhSKXxiE6078Yd8NfUuWSBV1PO
m9cPaWnMB83K0s+epaAV6TXlLw3duh4kfUBFJxSNYzR9D4vC3un1aH8AiqsdtUn94ThUhqhuzCnU
8wySuNDCwsI+2Lf8+zTVIclDvhVBcY3scokamZPZt6sT8Mae1BkQUGXwviN5fkyTtEArw1CPadz6
156uNI+9t9TtKuN4KBOUrMaI6mMEIthJudU8IoB0Wk3ZstkynM///ls0IDR7/2s0HWLnBj+Ho6L4
826P6AULhVRtRk8NXFEkSkm2d8747BdZdU3Ev32gwmS8adL552S3P61FKA60TcGWMYt/tm4Qv5SL
Nq6PvvvDUKnelZ2p/tXoNvGD6pYjLIl+8DIwlV+3t3OIVlz5qvsTKrfuqxZ6bBPb0LtUtaN/6b1T
Zxfd13QowovXVx1KNngl6fgJHZb0OY11CuN1alOy0R7vAzNEhLFQ57PZR+Uh98r8I5R97X1Zdk/N
4GUfjXjMPlaueoQ6FDKbpWenkNBMtdFdusXD45F8duYceMfSVeYC8H3RPMliMgFO3KNWEDcD085z
2/ENaoWK+j5DWY8dlbETE0gr6kzglEdJ21WRj8VtG1CIHi4T3Og8TTzubMtKEIyKk6ckVQ8jb39q
3NwxgPA3eYxRsr6VwbTrkqcsAJOs6poDtjHFRfFiHyL30j3Hy7D42E4fHkyEJk+wak/BPnDn5hj5
aFStw8vtdJcgAazoiC7LOu7cO1d+WBArXdaRG05q7V9z9vyyfppwbsu7Jqsv/diNj69AsgQOO7Os
IAyoFwHmTgfjBTvSfbn0xLRd/mRb5/6e5i+iLSQF/BsjUtVTYSvOLk5171NU9HuzLImgj65xUYl9
HdrJGb9EU03IzerqO3ErEXkSe5ipxgX4MF+JbLwWgvh2YXYdge3cFvB+FQfTyYuzrgxIv8P7CrSh
tRHxRqNBmcqXItJ/Oez6njhwofNhFt1e6uIWu0HR8Z/sWRv80e47IGo1GISQjPo7360a8AJD9/aw
5raJgBEa60v+JhU7MpKgtXc1L8CstS+pbAUuYd+kKmW1OWFY7Iewjg5Nov+iIEiBkdm4pda1+I+i
zPeAboYvWZwCnbBaFxonN7yJNEQ386hSYYZHEQE4SfO50fVvHQj3T17aFZDO9t7PwY0Oo1SJVE1I
vVbkfQ88yohntCw/pokJISjco3et2pAA7/3xChHcCFFMIP7uYBcX0hRfsny0byBFsW/iJUUlLbFB
S+geqkE1dtuAnYGMA1PDlLUpntJ/s84EE5ENBSxP2d+OdRXFaP0hJJuhGElBLTqMNUIIr03ptzlF
mUlhizRBHh4a1Xwhd99CjzRb12PnWtdRldrX0oWgEZ60rR8jQJHv+sVp9fw9B9FIRsS4DUu3tRBF
1pqvjZZ7V9qi1gLI92eC3smDaLf8ilI/ewFpXqIWxMFt8dAHA3KcqBkPwzAXL0biTgezNZQrGUWY
+CfRmex1/mSb+YsVj+WDXyQ/S+o7bOpcwEHqEUj1oGyv5WKqlpbu1Cp47Sf62F7nZYFRxst3ntvM
d8PbgCwh3W3ZGSHB/b+/iXh/vtudORAhGQ5mIH+erTnGuzd6BkVqmVNk/KIoEOQi7I4QefRJQO46
FO6/O3+PCOCdToKa0CeR8KmnV7cx0Y+NgwQlilXFY5ux7dSjBdOvtynvqiQ+ZzAKfQBlmMuo9ER4
p9CKtx5JAxvsMl8GxW0wpvSQ8Ytf15A7FJnBxugEZZtzMy70jKVfpt1JSBrXZlgFiLca2SXLkJqH
Knd09j1YpcvU+zBWezOoSAis033h9zADQld01Uq/V+5jOM2eUEGsbwyrWJI3FIega1m+DKXvnSer
qleFoCgooWkOrPRaRkExP08KCPs8rq193ocuqUQv27thkV6g93Y+lEjqgMJoALAtowNx9GeFyqVl
TCxeQdi6LMLheoDU4IMbcT/d4uyUtcQwp7hEKF6pruEIrK+VGpQVhblLnxLy/27KEDzo9bW0pshC
XED6a5PnbX3tySrSlFUpxoKxvJm8Qz8oGbDDWSXgXJiP1XJBZXng1WPwKPWMR7lkKMGWlekc07Qo
iFqmHs8zN0SjLiruvGIikmP45BRh5SHYlY+fCm/Qdtyr+zbUaNuPofcfssqQCKIN7JQmiIauf4hg
Nn9yag2SoiYA0ViPD9KDdZfdgqPXYgL6+epleGVzazDxnen3RFNvDfLnU0t5at4f1abKbon1wBxn
ah4CqUP/ResANi+MqomtPJNvyl4212pxzZF4PoRgQaj5iTi/pc4vyqKf49wlx6TPj2WfNXfgHOs7
3cqA16Xtd+lt9qbIW4QcFcKRc7S6qnM5oPa9TBU/Mx3/GnOvPo+IRaN6Zk3KAaWR5NTDOrm3c9O7
txEJvzNKJESGWe+R0yh3UK6334hJ6UdrsrvrPMuiZy+ecyog8v6HHdZflDwvPsJt5V+5ReecTATb
YI3XzuKwrd0nNh8MPNC/r10pPQfPFL2GGR7kUxvDi9ObWfrQucl8S0yzO6CQjF4bcn6amf7IPCKU
czx4N25mew9JMoBBU/3oPvcniLmsQL/O5lK/hrv3tSU2ufRTZWW7P/mM1Fhe5np4cDNfP6pObn1I
oQG8rwbraWgC+4OYmlZ7qpFIuIfIzvqgov15bCNTP0q3shFn8UaHKB2DRQmz32D7924Tqd2OMMW+
mlKd6o/AKw5CXT8atXbrRP28DmeZoV+vXRlexKBt0iUuFV+MiG0dXtcYFoC7EinBD61oDzOf7Zvl
qYQTWo0qdtWDw4mwzCHptOFrqRXnBhTBL8UfMri9xw62M8s/Ryg8XXEA7p47NyN4t7j8czW1UVqk
K9T5NkiQ9Qg6q//akP1Kqn4gOReWZ0iMr2YW+sEGd9rz8vXvVFr3sMKW+3oYox8x25m+IwodQRJ1
njNrPHuzfosUrHbXGGATJkO9h7afAE1fU4af+NGVT2b0KXbV/KmFy/wBpe69o9WvptjIGwjt72Sc
gCPPs264erOt2ISeZVehEBLbjwFKxRP0JqsCtAxI1/KcnzpSP2eRHkk6QEoxHIiIs6I9KJokkBB3
FGQs/bsZdPadeMrQ5iQT/WTKDqusicwRRyvPwby0L5MFo53Zlz9iq5j2ZWq7D2HqWpdhivKzMqkm
eSAbuIGd27/S3l59g0Ucb/ONbCRQwa895GGBPBlUt3LhATzCsbnQ104GLLDLqNhkNNr4KvvcDq6n
IVvnrgwxKy+MjPjjInrGqnBHXpvqACSV4/p1FTrVtY+41ryXZqooJSITy5Bc1ESp0t3qyjlh9d+G
37ivnoHiVcemKyF175C2Fa5QNYMS2LHS9lq6SUEJeGSrb9hEawRVzm4V2PsO6SH4nil5NMLIftAb
3qupq6MSBgBgbzpJe+smefQRAqi7UcuSr2jjZKNfwM9KGs+gfOlT7KAPj87iNxN924MfDgXyCZHx
QW+rD2LXYt7JcLRAKRb08XNbqT+txV+F2hC9IMW+QxcSzkGIoXZ6OdrfhiEyQEOxcxxjN37IeMLu
ytF5LvPi4vYVnCcKuifqpN/EBgwoYHf8W6dQ/dutKy2xJebZ9iCHFC+ZLS25bF6VPT0nAbK6YvcK
8lF2Nh/JFI/7uKmjH0BRrlBxKV6izp7OljlC/6t602cn9K+jDHbLwDjbRtZlP+MXyP45FuZ2PPLW
CY9JTyBFUWwL5ILbfdMLRD6t9Luujskpjsz4wi4u+5xU9QWuwuy77YYflLa6c5LhZ97kfJBWM5/B
ukN1MfZf+zq0ntvlEkwED6eyC0+k1skoLydSSr+UG5EBlQsEPBilGSpNfMwqtJS85cC5+bxxjMTd
rkgSpmb1Mw6pnur1GaiaIJTzRNP533ZtojUVeYgKQhaiNyBRyEgcxRs469/ec5/pZ0ULnF1RhqW/
Mx6s+2ghjOVDeEg+sY2TrraQyzbuwjPbkUd+PzIvw+JTw27CDrF+kLlOVqL68G6tHHyTtpMpZc8e
TTxXI499Y8fr27ug+nqyeyf9qSoUb1vjtJQnaNZ1livG0QBv/pWn4knSfuLhO1ZGEr64BUzRPpc9
2qJujOqlBpPss2q1yhO8zEZuEVbhrdBdZdWA9NMy+KcJ0zIhhsi5VtS7kQA5fFHtbQ4Z5+08Q5Jb
eUa8k64MyKXyE6pMfvtJC71hsGgpNUI2mCB243+vIgNbd3ARSNlJX7OKGw3i0qttvc1PprV6B9MN
BCy1pT665SKwIX95x+d7bBSBsYLJqeKDAm3mmVLPc3+0E0Q3vax2XyyfypEi7B81Du4fAxdhcs1z
XjIzUcmPAYNHqct9cSuLLApSFBcZjcL2xg8T87meA/1J8eZHszHUz5rlZtS8WdYNOdzXS9m3v6Bb
bU8d9MurXXV7zsDihwY0WUrx5gMTvTarX6Eztid18j9kegfLCVi67iIe81z6zckLi1cXWcYwbGq2
gA4H00Qo0zG+lVFu3oSkbm5DYeclk0N0M9WHwziEHe/CrOop4e5+xBEvcxkFFkKAdCi/FfXwOndd
bh2VGV3hPlDgG5/NbhyutUgPLr0W7aUnl8GLxmtpxZk9rK0/2cJlVFwQqImQ0+UZdND0dtiJkZLj
OEOmqWJobScFUOiutq+gOZxvocdXb10t/GzrgXmW3mbXl8F3tjqA48OIeu20DfRLgGmbJi2x2ROF
kHBY6Yi1sdQ28CfnIoFcCc1x6yDO724+tSU0K7WODHVc87KjHohkAvoj+ozkcqeqz4PmfSLxnXyb
Krsn/tM710QOzccynfcEz9OLkZo/tIb9E9vS125pLVqr9RLy1f+2mdTXU8C6sIJa5rxO+5ONwhmK
zZapMKCwp+bofrKdoTkmRdqu/yfTIuVS6fzoKqK5awhL4mEUiH101DS42QoxZGrdU/a52Xx0sW9H
diEyqaha65yE/bwvOJQeY9duzyWVWC+zOUY8ZE33HmL/8nPXfKkXswtK5zYywOfZdWS8bJOkS57o
3STm6V6lXb/JsLiL2u+lr8xfY2kDCxWY4ZZx2bIwJLwA8XvteHiXrtmc18kCT5S0zzrZ9Mpjm6FI
Z1i5uUf2zLoqhsb6mGtQxqKFjdZzbFkfjcifLqYBVFe6ZRQad07gIneEr9bo2nOd+mTh6K0OSIj4
WTQ8rYvBzLazTX4d0v3/cSs49agO1NaUoeQB14SipBH78L5IICV/Y/qdXjSIPx56rUXq+rdtm28l
7DczN7jZBiEpJB8p/aiM14W30W3qzwzq8n2ZU0pn56qiUxIJ81Mwo3no1BFPasiguswnXi/NeXZH
ZAApEha/dQqhbe9WQWBMbOInlyBGd9IGWgJfBsx47wb6GnH23/cQX2LK5v27+8hA0LbfAr2N78lQ
OgjzWePt+mXV//KhAf9MsV/84PResH5pYacZz6ZPDb548TL506SA7OEFpN9/6pGdbLQUg2uTiXKa
Ob5EtdV/HB2qxx1j1xk12plLpx6aH11mpHfSy9KpOMTEYM7S1QmKXcla62jfrWtJTxZkrRReo49y
ryzpf/Qu/MEhjGz+XFbWNbmMs2rwaHadxB4O1iFtdOUjlS48KMKhuZRtl3yiODM4asqcnjMjTD71
UKScLGsqj2moxZ8cznhX/UD1onRVt+tvtDiELmcZVUKnvO/y7kWmUgjfPxFVPEmPlFTwaTyJn9yI
9OBpLOvirraj6xnJlUezQ+ChVbUn4u3aU+yAbvOK5B6ss/YkdpDc4bXuoC0tNnHjYaCeoQqCi23x
S6xiuMtnH6UMotszWJajyE2Lyu+k6zdlCRW2mLq2KG+1IP4sY3KRSW5UOEfp8h1vnkOq3CPo6+4m
UlN3UUeI3tvFbjHv+1zjTG8H0V6YuaTLJ6HwOYohYl1GXTdBCmzRRPBj7f7fQ7NkVv+ZJCQy62i2
bnqouGiWabzPtdZJa9lpPNSfo6CeoCHvd7z+uy+kDcerIh/rU7GwAZac/R3D6b74ij1A6oLuJsL3
8zcb/+63/2b/p3+1rNMjQfut5f39zl/W/31fWd8zURAT/2V9p0QME8jOeCmyOr8N4xIkmR0UX8ol
czSk3kj955x/Ga3yHMNE/DGzKVOrPXUhXcPuI8JzijNKK2SWPpffnUGvHvvSLj6EVHOAVy++GABD
rig0Rgt26SoW2apxKD2OiUWHdPiVTA5DBOOGYKx5XrA04pT1gQ2+eposzb1m46XcyaUqC/smaUBZ
/TYpZOBmZNpwGabkWzjEzZX03gzo/CGOs9aW+y4xXpcCyabtrUUJLlBVNqvWjOxub2Qvlkqkpva7
6J5gXP7CYZcT0Dx+Su3Gfuw1KPoXs97HzfVEuILc/5S/wEg2w/kUzGdZg/Av5ShZmNzJaJ0kh8T8
ldS9dvMGnbei9XaOUmT32qwihGGCSaIj4oMoTFN2YO4iw0/vIYivjcOfJpQd0aiqNv+iuh7pTl6I
w8Ee4C2MyFUBDDE4jhW+qe9SLXIew8xy2Kj7wZ1etxcxxZ2LH+AAuHoy7X7tTl2BSnytcuCeENOe
vNZ5FG9Zv+zt9rjZtnvI8uIHMjS8i/rqsplkwnKfaB60+/XjrfcZoE7YPp7jdNMeIbT7mCBUuvBg
Bws/tig8dEKDLX2072DujEmBXKEx97T5bFPEtjr/XqYLk+hKVct1wpv1Nj8UutNrt0cFJyxmd683
KOwid8SGZaGwDiAxhjGJ6sMbueQLm/Xa7TNG3vQXn9VdZoqTuawx5urJU3rz6p1dPGaOIId/fx5p
5jtZNce1HP5VUKqxXMu2XO9dpiiywlb3RkrxG9WzIc5xi/iHhawh23rSAJIZiCYFPVLT5832OzXg
lZp3PSnj580krVL/j8c3CDDi30kEmxIXhJGWFS2PUNYrSiim9Pxski88CCIo6yoX7lLvsEoxRHaR
7fwBSUAyXAhB/MEZWOvBFN2GFMb2N855fjE7QGGLVvhOMG9yiSo9uead+WoTgFxtgkFCoQ/awQV3
984mXRmQueInS/3Jts2Ve4C7QMMNwPChAw8PQt/cT0ucspAgZOy0zp30gTfme5sEyVG60HSYKFp5
zTrljXdqDu2MwgnuHjCcI9E0cDjhstA/7yBrrxPf3WFdQoz6EjmVeSyzlym9r37T/e6HQYkVZeJ5
c9v2oOSTBX8hF3UBZhSzrZwcz5iA5yzADL0IjbXZjdU6w558+BLMrgjO8VLSyz81RT3LgjDw6hQ/
Lut7Qxict3XWxeqhu4+WSui6uUorj0PZwvwtl0KlnLIq63vpiYeumK8e1UIh3hNYeeeRdc3/wIEb
73Fv/L/wO7Y10zZtiKSIYPJ+fwMnRroyiruycT7Znv8fK7Panrrc0bmpSnLQsEQUFGpodnFUEse5
qYfCuZFhKBEM4gebp+rs/XYabkwv7OqdDEzL6NqXibLE2ieEQlKDCNZuvY8MRTaULfAN/n0PwAV/
IU2M8kWl6uFh+wT1pP59j81bDclh1BrMqgRD6h17pOgyFfaK6v9TtcBm85Wp3bV1MR833H/eR9Vp
7tkEEPhSb9Cwfb3ofYOkk/SpXWb/uPhsw9IyFX1W9qFSqjfsVmHXVtJhoI5I2mFR3YWW759XozcY
87q8+IfDnF6bvntwjMS8S8fS3VkcA7/WGRVKWlGrt1mtGh9bPbqMed59nUkUnVIj7c7SjfPmOOiu
96kOFeMmr6NbgjqPozpnN5BkPBZGV5y7uUJ9bQqzG2Uga7yzu5SrWGFcMp2908zmq+HNmDg0y1yr
1KGSDhzloHt1EoN/Zy25Bxlvltr6262kJT4yKt03KzZkoSx/zvf/7rdNe3cPGRDb+iPIncQYlAkJ
X6f5S3rrqDTXH+2NYXVw/Gyf9Z1/ihPoRezW+Q4WB4FfP6tv9Znwn6mnw27sXec72YrveqnnH6Ys
r64bG40PjpbZbRWE9VkZkx92B+uawDxFq1JRiuISGYB5xbYNdGn+Iw59qAGW8gEBh7oOelapClPw
pkYjA8u6XmGlO31yYQBYmEZXss+OzD2CJ3fSi+Oyfax8BOAsC7VHoouoxETeF/GHs8558giknant
bvYyQQZKnx2ATQr+uK2L5m1LDjwfLn2ftQ8abJZGqad37sL9rLWdcY60+Zu2mDY7IZzsTZdybGjH
c0TYNz9xRl5YH3ayFLXle54xABmWpTY/GUR3KTn2w8Rj9lD/lVBmSQ7Xgsern5yH0IXNquqa4Cqq
CThlMspx5DH34uHOtU33eaIG7qJ3UA+Js1wAAwe73O2gM1wW8OfRupn79qdMgEPGfdYBRUICaTYX
8YAaSLmLjf5uW6OZPZ3tZKSdFYc1osmEw9fx95uHmQfugWNhjKSZoT4F2m0WwlmQGn573UT84+62
vrS2y//wkWHxXtfZ+u+W2LrS+j/9UPH+oqW9d/yTG6J/r596VqIfSu2Yp0JRzFu5KFppAacLUoQf
FuOotC9dOBnndy5B3VLyEep4N7PSXCiAIF/99yrbUu9sajJVe3Pq1MM2ILfcuttcs/oy6JyX5S6b
eb219Pn/dY9hbbx+2M0xUbpmj1ZTcc6VJoXPPynPwgENGe9rF44xjWhBNe2y2E8f6m6GjsNQnNsO
3XPpib2qUut/INS197Bm8keqh2IwO0QVHWLHfVdiArbGJNJZTp/yInYv8Eo+1JmlfwU4OyGemBdP
fpX1ZzWD1rlzDIQcQlVd/mnGjy7J9B2HTeMnBGJ7BIfNv8zU3KvBzyw1sxvTOFgNmDc/yrKbMOnJ
6kwBeWJpilHc3nWVvuNZL0YZ3maLTYEob1kZqZ9533RBv68WCJRcetRfw4Oz6NSWihV2p8DV5lPV
jT9AgbG9lpHNffXZjJM5PxVpr57FZc5gamq1mlxiUX8IocG+XqPPSxxaQtiLXUf5EsgGJrlIGPu3
/2aS1m+7rCNL/LZv6+QSI5/a9kO83FM8xFdmLfYpS7NrqnzGvW6jNceLP0cEhIsCYdjaemeLI+RN
d0mqcJ2yECfTII8467A2iDFRbICgUzm/zv9zf/WVtWUV8Xe93ruY7HTeLv/7I4nLesvF5mVlefRH
D+hiUMDbFSrheqHgsSiI8dCPy+Dv5jaee0hp9ugRb6YWkrSbd8vI6DtbJ4tGev6/8IOe/V+nQkdj
Q4oAOEBCXTXelztmtWZ24bwozWR2N/kfp1kH2GYj2XhoCuQz2xrlzb7vP3X+VF4pWp4mZ7El7TCc
i9r7OTdV9ersJ/HClWOMnxSU7K5kgdAJXTI/SHL0jW8RBAV4uE85A59qXYdfNmnAQS+tUovSq5Bk
za4pShzFKMOOGfOX9hA9WpzfLyN+6xTPGtOrNsRdo8D8uoIwOR58gwIkZBY1lQLanWL8TBJtun1j
EheXtOQ5ItWDuEth3oltmyu2oEnAWSPvfdwG1kWln+W/Chd+y9VUdDMoQDC9r6uyBy33tp+VNz6n
77Orkp3wzCZ8GBSzPLRVOn8Zff+xWviXtaE6gcabvkOVV+11v62f6ibyz3OtTxc7jV4nJSBxv+i+
+wjd2M8kNZKLsaQagS/4ELLebqqgg6QXZdANZ5g94MjeS1d8BuRVbpVxSV/2LkItWR7Wh94dUaIw
S1QgfJgMXpsIszY3YlRSsmvS2mwAh452oOYoETEIv31zI611Len/V/Odq6zodNV9YyDe/GbKdqtq
CoLdGPTVmbKEEiCjXRKyIgMR5S5vaL8v79mCzgj2hpW+MzO1P1WumWo7cZdxfjakXtuRwGXgPLWB
UqMG2yYqORM7uNcDyz4QmzH2PtzgYJNcGMx8cD9rN4jS8L6x08OUTc6N9NbJSgsNRYVckwTwh850
YYnxaurtlrL7aKryqzAKqio4Zn1wyYWF02uXgECdQDso/WDkxB/bvn3QY9Sb91t/0JKar02jHoJ+
/BaPaf0cKZ0OT6Su7UXZYWibb4Bt6+e+TPXbROOPrFJW+C33uzf+nE7e+Ktz9Z9XwWeVKKJtVGxN
LAcwjxndTU73ekE6p4IJdukPyuAco0KHDnzpvnPcurrTUiBSk6J755eUGkw94ji2sJwTDcuOq/HN
bWRcHWsqRvvWP20fZbvDZiPOCfzP/OTPanbK3bp+DBS9ZpefFBevDGLIy6JmtclolKb3PjSmcLfN
FNg0adqe6oRcmPhBP9p6QEIupQtNxurSegl/8EmnFnxZ2fe5tGC77xTETAMtdq7gWIJHpyutfdmV
0zevMb5Qa60++5kBayjclvuAEjixK6oLZW2OffN38EdNel79O/5P98Apq9Js7nPF9j8XyZUH0ONl
Tga+YVGKCNWSsYWkoDzxrUKaya7MF8CnvJeQA/o9SbzswH6dlFPHdlUqenu1CEXNjRlzjDeth9KI
3K9wrTX7Ala5pwRqqpOq1hOvu8C64cStn7pYyZ4rTy1RNPPdr341XiylBW5Z2BT7FcE3aPJdgFaY
0owQCKn34OgsXWPw8ocqjm7S0FYOdksdTq4W9V2m+9Vd3xr9yZnMejdEStQfxGjFFZiBodKuUAr7
Mbude8mmpYpcDn/xcvjbDorraZHDn/hth0LxrUb/ra+MLodK8/cBdJ1umPlFfOU8ui3++7DKM5D7
K7/94Heg/3s9OaRuxYubn3jUFXVzLRxsR6l1k0ug2ektpHdSFyeWtRpuLYRrFr5whd/VYZuRl1TH
EYOjWu5fV5AVbZ9ACr95tlocdRHwNoZPaN6ONxLTlOjmZpI646XrWMZws1bCL91hmbB1Zf5apPx/
zdW0Id4ZaZuQhysK9ypy0v4OcTwOQUr8HFE9+ayR4DlTJK3tpSsDQJGTvWmTqRCbXBATOWUjWeHV
9PdC26T/c6GxBF/VxsZ/yDCq1wVMBvcEtQmUebH7DYr3o6p19i+vaf/KO5QRDEBep8iJtdU1DJM3
rkrsr67QqLx1TafOuYcUJIBpdXq3qrj6oEFh2+YDRFFUX/EOGGABYOsvx4E5CxECb+DekiNCkluW
s5eTwZvTw5vDxp+bsl5R8hXfllqPJXJMkfWyrdlQObMzSh50ls7v1S9mIJqj9UEu7Ms/dyDzEXRN
rQ+Za8en2SC1LINZbhv3VohO12//Oa4/e2XU3MUX92IuxTlJHX+iXLJ9hBLA/RSZL2SDyxcbTOi9
7xLmFye3SbOr1jGTY7hUY9SDERysrncv41LQ49r5p1QlQhNSZ41owxeZMw8Ig8kSHapxl0bz63Mb
6GfHGMy/Wq+9ItQ4fgf8HeyRbTWfm6KfTnrWGiSUa5eY/Nid1LxQnpWGmvO5c6zvNdO9v6f7YUwd
6z+nG+6snfIOqh6F+AVscf61plWw2ueNW1zVKGdS14pw2Gr87dMtdJ52CsxR/Jq6QzUn2pXtTiQ/
c76996OjgZuh2Jjyu/l+KE0U05D8lLGlt3pm7TomPUMnHR7o4UNqwx6/YCLfgCDHwM1ulwGxCZZx
c9Eh4Lx12QtUhPBXOKW4iYcMwkIFIb1hgh0XRQWn5eUD+MBANxY8GiW9+ld37IEJsc8UUZG0/qmG
XvwrLXgPUT9cf+gNUz/xSwhvOlMp7lJvyo/gRd7MKdsfadUkv+JlTtcX5GhX8dwhCudHpJTg8zHD
/JQu377B7jN00bUXN7HMD2IiBgomqvXuh+UbiOJsCmilePVv/XT1j8DAHwZ/1o+GCkJYqZKPUiiG
glFw3VVIP0uVj6f3OUUWTnQloxZfOySMTOVORrvh1/+j7EqW5LaB7L/MnREkwPUwF9a+9d5uSReG
ZNncdxIk+PXzkGw1S2VZjrkggFwASl1VBJCZ71l1wV4/piCphaP6ETuNYEU+RuMUm2hsEUosymfw
sWmHBXqqQChoPaRIiO5HD+eAGzyqFjUOKGBx9iQnICvypSY3wFRRI13uRr7YxmxACTADuvmy4rwO
jdXsKBhx9sKU+j6sZP2it+4qxaVN5Kte2KQA0/+5p+kKYF/JEHR/7+kc1Sb90H9BcsM7QR1iG+0J
VIA4EBhKOHdJOgiUhM5kdVo1rKxSB0GqMqdmmeLXLmSka1p7ymJQ2dZ1Xu9DNrT3+Me297UNrsjS
SxsfofD2XuBocU+9RUF25LEoRF6+eyxTIUHa25FiMb5ZYzFepqLFl3W5AZgDlpjtSRobpr69We8k
r8P1QIgNwQagpJY0hCiQm33yCh8CGyjVAD6LRvnkCYjpUAkAJDDZDfzoaWl5l01WeRfYuXGQnXzo
gSh7t8ipB6zU70VbiUOKM3q4Dr3eOFHDRQXYNTMw9U1ZtYWP8Mm75tZmNv9ZLfvmySwNAG38WY52
cojqbjomH40c0+loDS0w0tpxhyzXLvdJS3bzmMXs3YWsF/XNNGT36ylGc+pzf3EnUxoC3TneoG6w
B29zCLgMBKF2mZNqj21uBY8uS+/KSk9Qko1RNBrtQ9sXqD+HQaEaJMF/D1GwlH0FPcIdfjha3MLi
E0ckMcQrUyYsxN505HtSkIy0i+KKV8YJzHfrkbhnyJKEVWDyPQ2XuXkaPwA4Bz96DZCykZ45AShX
OpdGNTw0wc9pT0jTKp0LyZH7gGoYGoPQIgVUJOCUyfhK3XrgsFd+JKu6v0E/MXwxdGNrJZX3KUdu
9EboPVdZg+xBb1J7RqwC+gdorRz3ysKK2/+woDl4BgiIeMQuszFxw1NN0THxCvdoWoN7FMx67019
AKSTZUxqMryRBcUgC9BmwJsa9tELS6Wh8dwlPSqLzJXbRfnqatkoRuXc1fjjMa5kZENTXC159ZhX
yy1PQz164qAW9TbLQNZC/9CbFRe7qxn1ZqN1yHwF002JwsAhrS8duAlG39Nscaw9Z0uyAAXcSFLu
6wvuAhxfOIVcDY40LpbnglbbKg1ok1UtMu9E8l4pB1wISD8Gnu0R+8ljlCYI35Px3A2BiL2xgIvg
38xFQ2ryEhBQJSIUgL1TM6qGZqCFeaGtal3LD9bU14XvZr19pKafpNiMOWgdjYjb+JvnwlxRd7FJ
kTlk7EnIldHVuHRd0DO4ACbA31FNOs8vYpwNwWrZZI9OYzczx29dmM1jkCsimdQ5z7S/Vtvg0z6d
+653gDGCEcmVVftPETkS48lMagKrxfFj+lmESqSDKJGmgLJM/S4NQMqF7ZEAKHto3OkOajd9FGaC
qCfZoI48u5vMTGd+obSAXkcCtExBAExCcqFp3CYHY7ZlAlwcrvMsk5EPB8NrX8h3noaMdRy8UQCX
ltur5VAPZl+QYzqLyIWm74GtuOnBVbaqjakH6wi3QJFZVMdO03EQ7ITMEB8F2tdRV8085sL80SUV
jcmLhtQgVyJHvsYgUfaFv51Df/8GuVeFn4JkfO1IvZv/9rIJIZxV12bXfZqDGkDJwHr20fEdmD9O
i55kV0vSePQMueYt4CaWzHc7ioqzA3Y7EoVUbmQCVY3lLrYghBdRAPJrkzNLX3tUo2JInp8Bcnye
S1ZQhZGdRYbtGnBrB6TUOtpD3uThY59qwdZOAdFDMmpMgcRYo07+plGpzMA77VwyXDeS02LKzC8F
KHjuF8uuCJ+4BcDUxbLWQuYHblHtyYwUOr4Pa3oWmp8UU5Rr//osTSw0pOo10/wcLcvCcH5mPINp
hOM5yF2+15MOkAyVC2DnHvXI5soMTetoq2ayA6ioCwrMylx1GXCBrxxINY8LlKAiPTN/I5mkSWfN
7VSzjqRLc7UUrT8/Cj0VGV0tSg/RNE0KWLX0rQ2iYm2Mcf25k6jsCPBjcw9ODbzxO++V5Fktpk0P
RPJ9C+zRz0Xx91hX01tYN/bRC4tiPSlvobwt8L/N3gbTXsl8aI0Je7onQwbFqrPB+YoC7G44NdTV
A6ZuSDCuUlyO5KKDXirhovEyk+1yqd9duXQxoJ1Wi82t9zxR5kV/4QWdbUlNy8yKZWzLuMFvgVpx
WfZjxasnrWXUboLeqBAV44g79EDOkgIfMZ/VOMwjSLcjWaEAphcTGi7NYlLVNXyX8Y1NnXgj4NIS
XGWrCanx9B4o03NLKyyqZR4L6CubJIzaHdgjeyTA5ggiRQVD3ajXRppCnw7WI+fJetZzw0jAUwHS
MxdefhThAh/FUzgxMmwAWdRAC6Lk+zaxOxNF+XI/Mex4Z+cMOc4eCvsOwP6qSoQHHETqTFRSnerc
6te2hjKIWYiKPRgItwa6eUXGs8vc6lafR9vZshva+KSnw3eeM3eTjrjppGaeYbb5p9c8wyynGYS9
ToVrHK+Xv3aeH2J+IHriFMeLNRhmJ5QAdfiF2xKy46Q5xSWeECyIR/UBaNPPIgn6Iyln7MdkNDdj
0wBciUAlm7wsVFXDLpISZZnKwxm6GP+nGao/N2AnR1ynS/JNmKJseAK13JkaF7fqZ1XJea4bF5m4
1J01ylprMhQZD/HQXfmQ2uiE6PzZXVlGLSx/PZGanXzmyXUvm58CkCN8MwPAxiVAdyivEFmB5p2j
GhpGg7O1EYFAYh4SGklEDWM83wLCPgIz2g9bUpBdW9lbnPzNEypY/vLcKUDtLvbfUew5F+rZdm3g
1xOMu4uC0d6d1eB8YEl0wF0l9umt2sXPXfKRLb64JKyVZnTzfa3Fg/bcjklyaYxkT+gsk24bj0UY
IaSg81dQdRuPrI73hOkSoI7u0cSIoFvCBCOlW/w+LD/83Nw6ofIVnCcVuOCQkGYdqbHc/r035p55
JasiPQVijxKSTe+kxqZFkGrFHA7SdB3oCZciQIUlzg84k2FEombq3nuLDL95b67hJntNRC3o5WFx
Y9aDi3WNpOAR9UbQXi0xVeWnpkR9nOE3nflkAqbdB2yL9xIbmsRlE7gaQHLo3Y3c1fCe4toXrlfz
1e5imzX5hEiGJ2fbwhhAgOec8li0D3WXaEdR9fomCIrqsztwlI5N+Z+AmfX831qUrvR8IAP8+xyL
RdzZ2IQTmPCACgscSTSG/zlwotSKV5uGIc6ovjAFe+2Buner7XRcmS3GjRouxqRdhjRzA5yjV1tH
Rc3im36fvJxtl68BfdpRhdfi1Z/PX4+bL5AVK1rQuix2N9+gNo46oFWmd4CGBMFufLBZXt6FefKN
p3m316mUQQ1zp+v2ke2hyMKSgMtQWqEwiG0qZ1AmtSpfuJGRm0UoxkMuRt8GhuSWQBUkbie3PJhA
iweAROvYS1QZ6hXQaGYchixZj27rPeM+0l2XY2rvKQKG7KEXjznuQ5sk4UtioehXhc8awP+f+IQ0
IRr+mxOQ8KwNLsLAIWKK4tnBBTpd2dSgO31uQ7lCNAQ13qVADpdhadFqsG280swY2KDSDC51ajuT
Xxpjtzf04TPJqFlMAGCnXUYpQIFjpafZYbED+DuyQOt8Wi+yxVfPZXDQR+c8u01cyw5t7t1zFH+d
4wrseYCfjM40nGUZApnAcwOtiDJZFNRbjH/li1ySx1IrzN2/upLXMidNh0Rxdzfy/uGXU6qHILNf
uaYWsK0T/PJsFu3yiFpnt2tbL9tdUrfmmtuJvdOFzV5NazTXfe9ac6IaaWloKDroZUhpbIvx/8s3
K2L7mGvZXwV30vavwmbsmI+NmyOtuUHm2GTtr2QtSiyR3ohXwYQYRMmPQqA+tUO2DdyiuApXEoUQ
K0AwddNniXuCKU4uQeiwcd1xbKNyZKpvC13ol8RG8po/yEy/0NhNgRZk4taFRM7gTLOchrmX4Y7B
ms17D0glc5eUU+YMB17aqJzCZDeeNGxi2W0VXhJ4b0C0EfHOXlOt/FUZPZXHL81Sgl+Bjg7F8z1q
omKAzf3KZJ4mGkd2KGrcOrBxuuhhgfg7Uo3XadtE9wmwNZGUGx2LachxdaJkUwosEg98KJtGM6J7
klEDHhN7B7L2EofwD2uN478kErhBzAI73KemeAr7JjoubjSL2zpg42Z5tWkLYawFLlKQ7AwY9EqC
PUNW8R2NCCw9qpHKTMPSLs0DvnThquU9ODVH3j3mQqwNtwf9sdsiAP6zayVFsyNb0YfXrqh37MmV
lB8ry0aL7tyhKF5wzdSvb9xB1gPybLUyV+7NiGr+j5W9vna2qZZ/EW4qT9SYcf/eo2HJnPF0I6Oh
MbI/rcmstv/qGgaVSuv6mHmZvgni+j9y1fhtqpqrA9jdc23P0xkAS/8BdTfFFbPAjd28TjU4Difp
8EMUBqik+oHEY+AXdsbkIVlYTLPFDLWz2NGbgrTYSZxmCB6SkUmsEHsEmJ4OKlXnnYuhj/AvJfWV
OVl6uFfZqFSD1TLFMg/JwBeabTigYlc3inmuZYbbf4B6EnIhE5yT3mf41UpksixCbh1FQEO8OmXJ
HkUnA9yX8YuX6OzRUQ0HpvzBAHySX/XtS1zbqswwRZaHhVg93nIlSlPvaQSSuP4MbJ1ngK4hVN9H
1rBtrSxfLw4ZlgO0MQ/25EGKf5mEDMCt5e7xwz7skFUmdmMLLgJLHdyYOuBRU4eZe8LLd+f8LCcz
ICcDwg45OIt9HNTpfYGaZX9KzGa/KMgBdfHFOjIr0Ll/TEeKZX1eAVIiMctqSwqycwwU+KiHEIDl
N4HUpQ6pOfbSmVqc7JaFlsUBcBBr2IIA04rWXGyoB/pssUOwokfxC/7NSD9MjhOOyztAcLfYo4Y9
Ow5l6eRgSlSvFTVGjJeBnBHNaFjSO+EqFl13Kg6o/PM7ndmoW6WWjBZzA0zXq0gCyE0qfpiw0Kxd
oxsPNMpxbMY1q1LERW81PnWpQdkd3wM273ClSBS5zGKSFFFwIllKzkMcsIME+MugJlzsMvCIvU99
6wIEMfOYgByAXOZpyJGmzcDe/MPxY+lmYM7JuVqjCAsJKjsWjuAGlriqJMxpIcPeH3kRYtv7I2sG
tyKlh3srORwkKKsirRPJM5BEej/sonAr0qzwZnPKo0EGB+5lUSPNR5tXdyPgF11XC08TB6iMkwEm
wjA7DcQsjlucNY50mzV1Z6mhibu2t6u93UzFWeaiyNZX3bIGIztu/3+apFEzkRFNRL1FhtoxsEIh
F/dKtExr8jDEcfvj2cg5t+sHd7LDgxcBEQn5DMiGBU9yeCms05UoplTZquYXEFHk2yysDL8YQybX
5EHNwOzMB8JstguUoZGaYCnrgBPlND0HLEzKzwl2LHMP0HVPgdbn4DT/IUoD5Geuq6IAU5772XX5
RtdSF7f7lvM4SFyp5kaW+zScpsF91E2UlMnJK9Yko8Yb7HEVNKLaLTK3aL/UadScTKEBClQK4D+7
sn0gCzsDYljlWIfFvu+s8mBM4zCvRQpr6BiuIipzvTwTbsbTVQPK6T2ZhDYYoYLQPNfAUjrlk9bv
E9vd06hUImsceeXzIe2Ryi67E2mo4aShrrQTs/KpS0ZuyZF+gJDJhhwXxTK8nYLG1Fwti09Ft1dB
w6u1nKqI/uNNjBLIn6ENXINZgJB3XO65HvCd9Rv889FCoKliNXvugWO0wVH2QQgZfMcBax/XIWD7
xYRLZRQbx0jtP4Qs0RN/7O8ch5exn9bFGhD0wd92Alxkt2Hfq4I9An9z+MYb8c0wWXUHFJm/yqEr
7nSAL+E4DqqElolwVwaoxnZTUTwhWFo8NUE1+V5d1wddz8snUvTjLkIB9uM8QDLKkbm40l6cbBc7
pLjKym2KdGnf6iu+T3sWPDZm/TWz3OrEBiQ/rdJwH2LP8TjrmN2eE00+GfgNAIplfCGxIXQkwZd5
v6rsyUlWkWNpKxF0bNspPjlcNGqPdV5+tZ0MbEdNU2z1oWrWsVrun/Mj9PA0r+0y531emz3XbHIe
yGWZnlanNdRTFwqKOgU+MAhSiiABlfUhsFREwubAXNNNgQJuJ3ote7Ndg2g22EVGCZDgUBbbhiMk
SENAxvf7wQXfgqyN+HWsOaAjA5vhoA3jsMceVJ+0T5quRmMmHnUJDh2lo8a960D/8kL9oH7uzDI/
9mN1iuUw7gA+Zx471Vh1CazBKcNu2Wrwx+xz/PaTpmymgK8QlIA+HUSj70mHVFjryKq8dcEIgwnm
bjqJr8jB9jbzfLPlj9UWv6slXZ3FYICn5UmMLPPsv74ZjP/jm2GbQGO2DA56BfBm3BYNN41hDVM9
PDv2qxNnTgImd/WeQEWIX6VufKZmRP093hhqfNW1xyw5i8ItT9J7MGmgYO4RCviFHw+rZ1kCMKLT
+mSe9Zd28/xmUgPqAnOvyIgmBwQ5WFdnPdNqPBAQS4Auao9/tNgp7gcj4GdKFtV6vTl3lrynrFGq
f/d+iObkUBq27nBP5DRkRiIA394v+aY/z0OmrlfPU1tNaQJHyFAcMbjPu+tSfIeRhOUewUz1jUb2
1MrHJC5wopQaaiObBCBFo5W2Oy/uWhQbKo9yLA9NC/yONtWRizAZlnPgWv5sgzVR25XOtEeG3nAa
W6TGIkcmC9dAZdZwrRIFd4nWStR4J3hFu6F+H/FGv6950m6KKAxn2aIo2ZivKp6JLclQWjniYy3V
zg3viIUckHqLrOyyr6HADmMRLbaLjEgIZ57BnuEHFQBcPUjt8/eZAXuTn/4DIIIb//jseqDPsvGh
NS3T/MevelozEzuFunqeLyuxuTxFsjXPODuYZ+oBTPR6SAoUkH7te+A/ziNlq/gKUcz44VtqwOXL
atR5fYhupkuAQgkMXMPON/pgg4xJTaOHArc6YWli850Fl6guPnWtZr30GvOeLDCO6uBde8EW2npB
pdvWjtvykUSeiRzk2KjHMw0zlMKuGiTq72mIW4xuC9yIYdNqjf2iF6N5CGtAfNNMwuLxtgv0Ucs3
DottoO3iwjxWDfWo0XrcjaPmwjqi4B535dRdNNQjGRkufjQNfhizwl+mWPxupgHWZL1B2CGe51/m
YjQD+RmdA7QrsPBeiNowK3D1NGIvNY8kaDXsqGdbGnZDmt/xGmj6ilQxVHyIndkluKuKxhPRHXb4
SUeNFxB7SetV9bPo7Olgq6QTQ/CvbQ56t1FqpvTdUGRynb6xAphOZEANuGvZBZtxMI4aQ7k3W+0T
yWXXwEmn1hyKEnTPeGctftQjP+rhJvO/fptt5/bzzXVuuswE+rFlmeyWtQVV6wBBtXn7LK3J8cE3
6SH1pgouxZBNp0KgIDPQvcsipx41+giO7cq1it0iW+y8SvF/anYyz7koFmMn0jdTnjUnWnCR04pT
41Vr26zws6Oe6cY/YP10agc2Kxf/5WErA8jaqS1/83QjMt+v/sWLLy2mns6uUO69rL88hIinaq1Z
4JAnGbkuTwFgj+k0jcaaRGOtYW+DHV8WeV8PCOs6Xx27GjdI+a1xeHXSZ1GKb5OQ7lc9y3u/sDUH
BG3gbnFNgI07UyvWttOMG8cJu3GLIlFzjUQmz0/Nsoz/9CYgkWrTeBjovegxGZ9ny1q9Ivsq2tRh
6Bxs3TSyN5JpcTv4QeW2G2cAh9afMgYukoMiMB+5FY32iPhUs9FlZeNQY9X7Nmy+jRrwl9pyyu96
1dBQRjgAYlf0uIhI3o1eftcFqXNsW2tPIlzSAjGXul7mFWcjECsa3UzZtjg/he2GdMu0i1U4vEVI
WAEcGirKi6YZQI1syotX9/IS4Mt0iSsNyNiizrZ1OTXVjjRj2P2lj9a0C7QBtdhtnINPKGXy3gXP
8oFMsi6eUKRWFSOobuRGG1CE6nhu9cParLDPBnFSEmcN0F9Y4Wx+/6rxVD02eDLDsjh8/9//sYgR
0LUcBycLl+vAJIL+ClqlHwzRhvmQ4VCmB6s5GkxB3oqD/mPd6emOmd10WAK/3KtfuxjQf9rUJAcg
7UrgF0n7RdPCFMzU4V+hwnw0Afzw2Nnj2gHM7YunGsA9r7JEIt9KGXgOMIp1u77Mo3EQKwGkuQOZ
erhdRYW/EW5pCI4/uWHm8Dnu3AxQLzF/BHoeRylmm++AGgjkRCWjBqWGgHtvnH6zyEBglCLc6jg7
y7Le7RKj+s56zzr23AFJYIusT9yLoIhRzZS3Rf5YgjNLrUKSqTHqSxAZp2UGLrLwuDxRalnR2prC
AndHuIRA+Yb1kAfTcAZ6DvAi3WL6Kvt2l7VB9uYlcbxvRAwK4Epnn7JAX5EBrn/YerS8/jQ6MsbJ
CncapKApHXelaVGDYlCk3DuH338SDP4zlZb6KChuSIZAh2k6oJe9Kd2vBcpxEhFo58gKW79WhEgE
L21VzdmKihbfd2BPL/IFrvpGZgF5fO0Cfw2hYDf1oxxIbBRV7CjcqOKTNIxKcEbqnilnLQUuFzuW
a+++i4JTHJI0Vgyg1hRhXyqBpvrmueaZumZZxFvPDFW+P6qmr4ql+yI5BCwELGvmiqOKRod5qVWf
KtYEqzK2im3Zizt1PvseWs1NR6nGpGq/T1N3oxohmZTqJ5vQwgeWWyNofDe2hxc+VeC7hQPk2hrv
XEjmwVyZvzGK8EYSKLb2Vu9KPy89RKi6EZXa+Nmcm2KyjXNS4YtqAyLUbxkym5GAwb7Vpebsr+yU
m8M0thEGkI+BqGT5Bk5ImyG2+InLAzB1mrPQ+gZRygoJJKr8ch6TkBqGX/VpQBQC59HnoGoAEzV0
Z6st6rt5hF+8fdBNNb7JPYjoXBd0zhmuKIdE4sKRutQUSkg9FzemfpT0NuhOILtSCPn8+w+4/fOB
UH2+HfzAWTa3PYNz6xYF0m4nBhK5QD8XQGlEdfnovQ6l+alKcKGwehKBkb3EKsLUF0aOvObEOnUq
lJMmlY1khNra0FDXgHqIAxty63H4BG+5p3WHoOPxGijJKGAdkQa+1CyWsZ2eozo5UT3iUhCpV+Vh
KMJ0fNSzBGktca91lT8i1zfSvo8dfpbw6/c1JB7cuMoR2vwYktab+NdOwachCbt5TH9YdIYN1lKy
aDXjEYQ6PvaRIA4a4sbwXdQRHQjLy+WFcR687A0Y5ohkCN4jjUYX71pwtRjnHtra08Lz7/8KBlc3
Uj+/cUC7YSJsZHgG4O24utG6euM0tkLFA5r2ORWpOfFVCVolVNimoo3A6KrXSe2H1vhnLfXkrmlF
+8wyFCWLEFBBZdI+a1XEVc682NRl7R0kgH02BISTFLitGAGnfiSYm7TSxDm1m7epskWxmrw6WeEW
je3JuNABXwDWkr1IQfm5agQIK6oiDLZToDtPVcatbY8Nvf51igv9EfEB4IjxqgfFRyA/1RMIYnCU
+RJFVbdFHk6/D5tBfmohBzTNu3yxz6Jr+c/2NE/Rp99x3WOeKAlaTxEpBx1ehDQDIEKsljGpizzm
uEBgwTqIR1SigVTrDCKg6lxNNppEA5pumSHHAyJSLmYMBT2dT3YsBiUfinnTUzlYYGpVDXiFDOy0
9BegzYrDkCXVzioA/hOE4dT5Xqa3Z5e6KBZPdjhofp2HuRM8llMdbmXW6irgLgzEhz39KNscPRPx
MESAMb7qXpnO3SuD2U05LFPNrqSJwFu8Tev+j7SqjVMc90gfjfi2SzqjBuCUhpY0Y4TX9dV4Nlc+
1AO2TusP+OFCxTtkDbnPk+DeyDjhNfv7j/4NK7bFbIOZlsts5iBwZOq39Mum5wjDypC79l5SlODY
FTlgGQ9HwwQVx49eKaN32dL7V7vSNPG3iRWRaPDSIN/k85THqFCPBRKMpkF+cevXEvdZnw0ljh2U
uGgRR7E3apPAMRcGOOu72hkURd0fptB9BH/kp0AA8hwozO068TxwGDbuNzdGoSpyqmt5D8ZsfCxD
EH8ALjVswLeV575n9PwhMKvkTiHOrRK1tFdWuZ+VJnvoy+BaQR5Bn7x7SBPov+SB4kEg3gsophDf
f5oqcAP5JUsAhZ+Zzvb3fxNu3G6AbQ9fevxduG2Artwl7MGrnyM90DOh1RMQMvngHLoxFSdbH73K
71knAGhspBvEWvt52CqZU2vuu3q2JCcD95DFdnSYONGYPN2y6P2rOb0siAEDpBVrguAj1L4FWw8b
LcDwkYaEpE7xpV2DC6dckczmHmyouzjezLM4e6ZW+/hM4MpMyJdy0lEnT6WyfcwbfGpSsafhqMpn
x1Tyo7IDRxnsqHKW7AaklO5nIdkAveYFdLWO68fgKV65A841YyD/JrTkkbfNihlhd9GzDK+3dJjl
MgagMMlxETg8KntCRTaAinQlV/as075EQZ7u7aowLlozGhfqOYWnX6J+440yvxIb4EKQPos9cYjy
BmxecAq1oDun3AEne/MIWs0RRCZt597noTTWDrPMNQ2pQbw934eaPJnIIXsZbTGty7LPdkYyYMjM
4JB4AUhua468jqDmj11irWxlSw7YSL/mEfJ2Fve0drMd2css0g65Zr+7G1EgNy7YKg59I/hl7C2O
uh5nnWd9e9LbEbUUbEzMC9Lpun3BzTcyE1S4qqUGIoacyWbl8DbdkDM1V0bgFZgnIxnNtdjRrG7N
3khu6E570BBA00WJxHSmCj6XhgOb72qIcjUM9bE+VAFbL2bUI9vZQk1y40omt2uQTdSGLvBaUakk
CgbuosWxo3ELRrEKaQxYmlQyjso9QgcPRVz1T4C752DF04UPitz+qVUNSgyAb+4Au4CGpEBpSqp1
0RM5qdj9vuIWSs9ZKGbZFEQmflqm9ED2mpW0j1Y769walZRIjLjjre745tS2X1PGjyhyA++yq6cA
DPT676GOY06voy47ZNYIBo8YjHu1V4IRFUc8PPY+tFEujc0QADfNUvuiq5psBXwAwIC/PQAHvaDK
ZNoWIAo8kumgEmnt2g6+TFO5MZSpi5hJ5yZHSijNK03e6Y37ibJN7VRHgbrgnxYdWIo+UZ6qxqpp
sfyFn7LUSs17QIb/LgTq/oU7sQSGoGy2fQB8GJItCktpaeh24JpDEmuAQ9xYytmwDzV3U6NCZKMZ
ubvFxhOUJUU9XFgHHm4dYUPENIyvXVsFf/VxBWw20/zTM8Hvgzqh+Dng9n0hhtfIjSeEtwF2h4AZ
msjg7TEeR5khCPZzl/SaDmFK+tlJcYjeuF/ZUBfht/94xVu3bxMg35k2w8USInyObd9ebAppW42T
uMDx1TvgOrlIlDOQTTEjCtG4RMHL+7jO9ehYKb008JnTVcOzeNw7LfMbxsO9zYHF62rSuRONc0Ax
CjbrJtIOVrlC6kXCugdAdK1FuLMDf0Ci6vXnCn2gf/lpqmknqtrPgyTe1Uk6rEkLcO3ywR1N1Lra
F540IFXKSiBzobGjTsGGqa4zhnIrc8TQHZQ4X9wrjRrPPjEiRbjYO7SJqf9HFMT5mSHdYo5uOdzi
3LAdhSlIfKtXb2aW1bXRJ1Z+nvLGYrVvICziz+8wxITSVeHlwXbGfJATqJJdlJdcvbriGIVUg3Ns
zHs7Ts23wI2Cc4oXmp9NjL+FLE23smrLHWlbj6c+Qk/GnfTE9Mc/nXIwL4O9eCz3FHULGPA7gMlS
HpZInIUoxixbYm9gtry2owjcIutw67CxkqhsirUwXUQnnfHN8cL8CQeo8K6oR9cHOI3zOS9SbNQ4
2BW419VPQz39QfI+z6x1ZLTF0UJA4M3rKwARBPZno1X/MDZkOxrqOuAPSit+8yJc/8bYeK3JXS2n
I8/jSaRRNC9H9k0GhjBaLg9wyP39nsvzfk5awEaYccPTXUe3wedru7eh2c7SxcDtUl5QAunijSeA
1N7EiLZSI9OsQg0PmqzzEpxgVVca/WYEa9+BTLS8r0522UB7O56tlQtplmEbBAg2BRoAWlB0tIpB
7bEpnbq8T0ajvKdehzL0dRkF2fpGMYVgx40qFiMNDx6puqWhXpmCMi10kGa8eGRqvkgG8THh4/My
O1l4llWegSK+vZpDTWkjTR0MLyB3+PEwNA35NEMBcFyA5oRjapySYhzv6iqPt6VTRqsYiL53mZJl
rM2Yjw1OjQCJXb/mhij9Mpf8+2ghcKUANUFQ/KwPwv5UWQGodmtjfADWiwdWzKTbGMjgRJpLy1Hc
VX5JhkG+lwv8YohiHbmfqwJyO1hpEomfUV4Zu9FjOl4HNt6WtgHQP7tDPQCea9r1nOX5Brt7R7r3
swVASoxdX026D1pC2JLDhxcwpKZdh4KCO5QPmoDJ5/xPh4hCg3CawIVgIHsFqfNnZnnC3hI1KI0X
NclmClGNGWAg5X0/rQIxFEBpVRSkMy/p7OU69akatfFzmwtvxUwtuDgsTS41LwDCF0/jt56tuzjN
/+yVAfKhgkueY3toJKF7qpE1c2n7wNl6IyBMxhG5uCDZg3BuygH/QxN3tiH3iivFleGi5kU+zn76
AOZLPzEzwCgbCfAgiTshjN60aOp3N+wKM4HCbALy1j0Ls3tv5M5T1hTxY5Xil10WuAzBW7TejPUA
LPEhcZ/IhE1vHFcmfmyZe/wqW8+Ba2oAnhz6LYDsrOdonJzzULVfOOH/A9TkiDvWfp3Utr0i1I44
A/Qy8rQnkI2IBxJF3jBZfoUakqPpGY84bk7RJndYiRxD72nxop7ssbsRWfpyI+9b1FQA6+H1akpe
Sutgd+4ftGilZeC0a/CDcwCg2CeSzZMo/IhhCMRBT83PVhTKaNO2dn0wjforQYgsZpmHWg3XDL4B
3C3cZVk++VRUtlSJxRpoUyvNXt3IyYJkKWE+e04Dik1VdrZUpQkDPO/K96oSbZnGsjtgRSs/BJnf
a9sA0+JgC1EWR1HERxCeFt94aPW+B8K01y4S4xrkztr9MCLNahRJfpIl4gZFMtSgAPg/zr6syVGc
6foXKYJ9ubXxbpdde3ffEN09M4DYESDg139HSXVRU9PvPBPfjQJlpiS7yoCUyzl1dRuiQQRWG0Yv
tQe4WlFU+g+koe6jEDA/q67mwFiV7E+/ML+kEqjb4JJuwIqQ13fGUG8qhQNaAlvv0I3AtlNon9SQ
nK5GP99qqBo6U2+GAm0EoKZZoYAUy5jNI2Y1ovwH1Cq8znYke5+l6Pq3WewUaJug4sSuR8Opf927
Lqg6VdcFjcYdkA0O1LOUiIH384MFygvDuwgExo1iJiCzxYJkf5+jMZP4sTKqP2wUMiBelJ6Ad3cW
QyeuWmri95S72SwzS1uA1mow4UVscQpA0LQM2DhpZ2kaKFgzsyPSKvSz32ZT96YOcVYldT4wY525
1nfNzS8zg12aGwlONIi5ETpv3rBg5MI5S4WlU4bMxCYiAbugwtehhhQcGDerOPKS3URwJm8QKL+E
M/CJUYxBw1l71HlZ58Hiu5da+GqicnBXUX0oKSwuPH1Lnn9AhLwCNaTBofd9HGeZCzUG6mrgbJ0Z
eNcNSRivnT6JH1pAKsg6Lp461biAiYq5gRMEXH5PrYWYMdMkQ2ZbWzw1SCc9anrrrGhAm3XxQ92C
20wpacDfh7PE1FZASEcmscw2iIL6+84bxi8sxca1G7SnsNPEHd4CQH5Xcl2ZecpMqq5o7G3ip9oT
r+t1bmbybOXAFY41NiINos42vVn6+zhL5xm5mrFywrcZSU4LkxnLjS9jJjVk60X9E0/igBDTdGZH
iqd5nPHUjAhgaG7XOxuCSkPdQr8O+eQeZ7S11L9gh2+AcBRzlDlwgBQm24jt3yVXcxBEG82RlAg5
NMwJ6qxkZ4riUNynK1t66c+iRY6QpbnWw7zGsxWRoTkWNOSiPaC0/HXuTrGzqR0pzimivdfKPOSh
3d8VjauxgEcDIDIm4xgBi8ZaMcfJrmOL37IjrGFnCHdiQVZKHgApC5CpOmIMfdyBgbl3oys1huvF
+0qwbFXDFxIGXj7iL2nse0++WfgiT1ECnjrfkTCF/Gfq0lgdZaWBn6YK6RbWfZLH86ScdQD0x0Oe
zBY5daf2r9SCq0QfAUPdgKdll1o2aGgjN05xoGFPPU4pd6ECbJoVPigS1r0B1LiqQe6WasbOAfqs
HVlrlMCXxw+yHLOca1P7ZUMqGvhuTT1D1KfGA0qYvzHHrPqAVUS355sULy9xnUGI/E1YyuoaJS4i
cHRfO0EB+nkEhO3nSJQsaFonumTIXBvjVSKsDmhxADzy9KS7jEWH0IcCu6QIk8m7fu24MbzhhIhZ
6GK2WYJNFgCVdgh6IcUxnPBbtfzoAqCbCAxe6FJTIgfPc8MGnp1fIrpqPcklaCGPQz3ch76A/zCf
/AfepSvqAVl9fJI26uKyVF5J5LRGtAZSbHQkJXARwg22as6GtEAp7IKwLf6o7LRExlgKDnWAoASl
rUUneNz8l94u10hu7L9y+CN2LS+bLZlxLzrjmRw9peDDuMgiSWcz5gukHbZ9BY966DymhXN24DVD
KMt1j2nGu4eo1p/7ETmTQtH/4sBpXFzNPWd46DwUqmF1DSyu3k42i8wwxAOQh+0zWWSeLtaFQAmO
VZykodnPg6u1T57+lTpI+ggfUbmwop6N/8mjcED5jvvtOYn18MEtRDBbeqJ/wBMJd3boPMHzXqdy
VSYcSTEMLFwrOIt7bOJ1uSK/faoZ+DXjEXZFVuR0BcQx0mdK03vGqeK5U/teasooxdtoUCyu0k0B
K7IHyJl+tgfZOlvEQsydDVbeVR9aNy2Nixde6kCotRqVummzB7tt0xWPeP4zDZ2bybX8JSq9N4tq
zKLHuq3/s4VaJbQ1/2SkqP8eG/AUZXau7RIuOm8F9OD4Eg9ya6dDVG5yvMSDvIZHtI8HfrPinN9E
7PFbdxhEy64kpaYsfFQnGNh0v02k7Efe72rUSZ0/2PHQ3jEHNdkd7p5yM3Lna9Zl8ZGmne0cXh6l
7rzOFhXYLVa5ZNPOTZL+7SPKpge5vJqgsqu3jzj32bHsEnZdpkvha980g+aDzE4NAEzsrlQfysgG
AL+hdm3Hyv6bq+NVRWyHqqfV9YdeCnLvO6I+ROnrrBNhbz6XlvjduHddGwMuI+Hs0NkufnOt/MH9
vjlTD/w/0d4D3vGauoNdvgAdLL2A/bAIgaE5cq1/7EFYHvAQ6Up9WPRIxRtxH/nsyU8NDz/gePqR
CvDJtErJo+xtwlkrrU3iK86SSpNrICxmO6fCcwSpb7cOCVq3NmfDfOUJfkmAd3DulYjktZmZANMB
0d9iO/XZcGKOvJHZIn8fnoE1ESAfldx6g0xXVjexr4B8ertaZJ+uAIAWfZvG6ZcdGH/dXJzaqbIu
chiNl8xQIHVseCgznJlLuF+azHhRr/4b0BceO2UDOnjzhMoVBEWQEn8BN6fYWHDEPyDz+KwD8OUV
9a3uAcSKqp6iNl/Z5GWBHlb+gbronUEo3z3kTX81LMNZWVoCAEx4N/rTgG8ePkc9CBHD2AsBuoU/
/6oxi3Q/uuWLCguu6kZrL476YFLzD07ixA/IUmTPvNuRlMeNfWsEu1JPZLI5xyZw1qkLF7m2r/C0
RrkTZmijXN/gjw//kOoWdoWskqTSjq7deHvkTuZrq2aGuYrMERsKkZprII4iqUpo03CuVayHuo05
+Hex4f+ZpP6wxzOv8gNrnI6gfx1PEonfV3OM5ZVHItpVGpjkOyVbFCP+hZtB0631IqOrrJYi0CNQ
0nxSeJps1qPXZltSLFrT6vHQdOFMoCVJQashW+qHn3b1geQJSv8vHvgjN/b4NWyzEr9ttzjTlfDS
uF3RZdRBE/tIZllZiEKtdfAdBCQkNTUA2IGaLvvcRjC06FlgamV6MWR3EyBJ31MvkmN6KRr17Ka+
Obj+KZoiIMNBQdrMnvT/wTBo/MN3ijAgTruehoxM20edzqfiB9fzY0tWY3LRGoVtp2XtAypchwAb
vGJLXWra0ts7tSbvUNzQPowoMQRKhfltMfi/BsWl7Wxbhgg6itfyIMzafhMpXihq4CtBtlH8c5HM
4nfTsJ9U9FCZ+fFPV1Rr+HkDYwSqbtS60RMSfDsgQ4HkxjeL+An5QRriIiNCDEo7WX74OCIKBhUJ
AKkA1wYT1pHMNQAb45nG8XWVeZMg9lLD1U09GoVCjUvvT9muC019JRXl7gSn5cqWRXhs9D56FjwF
3ncmk32rugUAy7aeJY0NGeuIswHMbbTX1B20yj0lai9JxpUw6utU8NtsC1KOxxxlEHiARHLdZXiL
IW/tgZYB1NyzzUJ5R6a9jnsWr/30RPM4sbMSHcvXmpjCGXQGr9QoGP/eJa2ugBZIC9qjj8ZN23zs
/m5sjdgN8DIUlLKGrX3aa4+RrFGQmLgInrJB3CuRncc2wJRygVoqyCvNmEV+K4IC4JdIPkN57iop
uH+VEaCRPbU7TzsfAAFoEAnLD/rg/UUGixxntX5tlIBMIsU8yfv4xThGAG4zTFo3xzBsr/HOqeTf
lqCHgb0qA67PlWIeCKVFG5HZ7QxjTPZIUf1GEZC64fo9AHFXjXLQOb3GcYRTPjdHNWGva+sMsYBg
Iu8bGRWt7m97nH3gSI/zK2rV1A8HdL+gA5H483XjtQcn5rXNEtRqKj5hML3h1lMKGpE4+OcuI5LQ
Gq9hmTvwwcXajqCl4d7AZst/MmOg2LbFh84vDZnVbE9mv8YA+fgBeZ0+IM4BQjXa0nzV+Vge6xQO
IDrj40BQ7g1T2OmFT9oXev3TzkAKf8scLbxSr8jdaUMNdUmhLGgLQJuEguGI1QjErahLV8CP0QHZ
rDYN79PRCg3o7ufpyDjBD/3qhXhu2LiTnbjHXQmehUPXOhmiWpP35PJ6uuTm8J16Jhhcb8ijAURH
5YaHhI3JE0pKNWyw9DygrpXm1TXG5qKoulqs0ym5ZIheXk3kwDwBxq8CM0gudz2wnZ6mRuNHngJi
lYYCHac4j+MQjL5TnqI4Pvd1JcE9zDh4YtEFohuSNFlR5Lt/j3/olGn4MQXOcR1X95GJiAI1ACh8
TgQyK17p8F7gJR2x6mgaOLp4FfvDD9mWIYwbryZ2HEBakqxACbeyGyuLUEhcn3IciH/i8fDdAs37
N8vC7wv5RPaL0Dg8Dagkfxx7NgUFwD/vq7qPtsi27+74EE67vHU4Xt51hwKbKTqCpqs/CR7yfT9o
4NhBUfl2BPXfzWJghzabuF2jCBbZnNhurlEG0L96Hh5hhWdUP+wsusS+M0arsnvQAJmarGoZbVC3
k/wJ1vRXy1RbLpSsISfDFc9IMwQxFAhbwE3eF9sE8H8XxJv1vYIARoqYnE7dNOg7K+LsDmfOdmMA
HRt3uRkdHNs2TnwU/grFAcaLNQAm3DVbhr0VuoM2IjOwG+wddYsSWUQ9nGYn6vq++WJVtXGlHveA
XFO21pPT9OljE/MtiSOzqe6mzI7mBWSpMN8cq/6BshUbzISA9katVFxhQ9alIJedWuBC+RwAQ85U
nwiwRrx3ZQy3K5yMj2GY33dDPrxmg6w3sptQYu0m3tkoo2RjA6zpC4IDdxTVh4PrHqmm8jXEqWDT
R3577rntnp0k0wNzTNajbOTOyOviNqZafjPNArEGsCb1QO3wVkPG8hvzcwdcAqncUZeM3+24WauS
mDBZZSMfNoALcrcGqEeeqWuJwd0SgNKiJTxsT2vASs6S9ExgZ7HF1qhzjB+p12GbuvScKQoqGy5N
D3V+qPZPV+3k4Dxp4W2HA7B3h2rE4owyPycYAMHwXdP/swWvvH495pX/uzm4hqyt/3FrzqVHy71p
ucgAs/Drd1ExatnIZPpUUB07Id6nk9e+6D0QhWWfeifTgd+6s6NdnAF+AsnjqI8e9cHZRUl884Rh
rwF52WwSS4PfGdRUd/AVX6g3mGWMui1E7cPJHvYk85QFmGhmC92KkkeUfIDbW8TjPoy18vTGCj2u
UXjq3YW1+5cYiuoVFWLmPheAVqIuQPNEwCxsbjlYUwHPL7+BOEm/6kgfhct/TVLHaL270dDnGVJN
N/eI+VoBKWkGb8rrQ1ZxeRAICc/QXX0INMOa5y7+f0gawrMefbz63Bk1pTPwEpBdhJMvSHtWQtb5
T1SonHKTyVczqbutF3eo9eTcvQc32ZtFroO3zzSSe6TSHDt1GMRT3jwYVf2XUXGUdqKwOKiilt+x
sEb42R5jY237iuG2qcfboJoKHplDxdvPI4wcECgzl/bU+jhzFzr8Bz6r4DbKDw0cLldqSN5qkxOE
MdMQ54RirGo2a0NV3szL6LzIPUCRHwGR8EVTVl3fG2uP5zm4AGtsMW3u4PDr1g9mmtYPWmrjxNBr
9gGw3/VDrVy6YYmEAnWPgrjKBT8DDmxhoYOqQt3Q4HVgOPPiVaMsFnmbIl0tUvctmcHZba7r2HY2
LR5HAVzI/qUqq+xctHGBvHnf+QL/56H3Pf7H2DvxapxavO6MHtFTq2H7PuH+PWrIgVSnTFKfI3fT
Ed9pNiMXqHMzxuwMRu5iU6jZKsyW6i3/wxQ+mLvLOHnKbIYc5rz+A7k333pWZNdhmvSXBD+RPMnZ
YyngnZtwliu7XH+J/LMhBgD2uGBqSkb8AlUjVVNIUEbXCQJE1BsK7w6H5TeLFOFW0Lh22X7Was2I
Y2gEsLcK72wgv/+aKmHxE3C5vSNXlOcGQEu1IfEu1KOmUs6cMW3MXT44EVvZWgbuRjsb13qSqj5D
GH7Mw/PcfZ/GF5Z7mWVh1nirzrHN3TItQkyA/3PYzmgycR+FYGACdLb2PUmLLVJh2Z9TzO+Lvkb4
QfI6qPs2uraoy4MbIPUVM/fnQXk5hH86cXbfWqN7qBpHd3Z8LP4Sldkc6FAW9UZ/j1rE5Uw2qPy2
ASk666QDpuDaVWm7KYBC8IPMtn6RWVf8g6yrKIrsFFrTncGlda2FY87ywUOiKjy1eMW/K0hrIUNm
VcDR8mESUrStvR97hdD8PjmcyPYZILRbMlgmkjU8YKwfjNViSyY68vzXTjG4m0+KUG8fPJ1NuPV+
fUw8z4Y72/v+aW4NmV97noCWMKpaOBRIHTfdEOBMr2jafo2nrz/V3p+N2WSHT3KN74FBC1Sjd3O4
X7OjLvKXRUQz1BlSRJDcgWSAd1tS9A4Yx3urdnaLYv6SXh8kmawvy3dMqsY4oXABICT4nyxys4k0
kNpE2YfJaQ5QHmfruhTT5//ClGsnr8r10zJJ7ivEz7IJlr/UCCrlbY26qzWYKo2LF/rftQ4AF3kT
o+qXZLHUcdl8Af2HvJBExsK4zBZ2A7pIsD5+IRkQeowL0r/zMZgqrQwMu0fOOo2ngaT/Pxdapgif
aTESzJ9BfTi6ogUb0/2yTDhUnQSIRozHnl+llzpx4N8p9JfYR0CGRNhCR8lu7KfsUDntJQUkahvw
BC7OHG5eifIdFJPqto961UVFempc3OerJrU1JF8By3ceuagR1jqBdGg4zCsDP0hKUAdhdlPPTbzF
xNzLQpzl6/JPx7eyHT306UUwDd5GB1TntVPvgaIvy5N1q5upPlZ19ZUjG/XG/fKt0ezpVnhIcV3k
Q28iNQ0QLeBQUGZqALITzGve70kiI629jaoJK5EDRBmg6IuCVirt5uuyCA1QK3Wo5Dgt8sj3QYKq
VqLZSBE3rrGNS9SAxSBsd/xyesgSf3wAnv2wMUM47nUbaEIki+Lh4AOD5o56BaCtUHzTwNWhBlAz
RDb8F2VX72mUZ4TyvnLvFwNgg0c7MKtHwSID+uor0iLLM4lYA27FvEyfqEcfqEpG5O6A2me7DOIe
wOsLAMWTqMfJYQ+OC4Cuq89Co2QNDhq/iPMjydIQ0cvBkLtljuU7Lt/b7cdDkvUfvyPOYR+/IyIe
+dr09XpPo1iOgBke2svClW5EO4YUuw/fceDah+9oxJZxrvuDje2Q252a8qftPiLHPDmFqugS8PgA
A0NVTjj3HS8LYYRukw5TEuTlk2468QlUbii0m61pYIf53g7+tj49CYCnjoBrusUEOYD7DMxN4CCh
ru9M2jVjyT4HleFjqJAJ8DYcVrppV0fq+kC9OSBpFCHiKvGrtZa7G71KqxuLgGCgjbwD7aJhb2Zj
NZ1XpXtS0go0Xde/fSAhAQ9JdY9w7dmoOMyiHdESz6TFybtQjn0fIz2tfzOa0ybSzq5X5Uxcpfej
DvoG6VnxrnBRMO0WEr53rd2LuAe4lhJRk+pJ/KFLZh4IsD7Jka/xcRTgODCbX38wG+GZgs9ZTUdL
pN0FgLRM+XnHBOX0nsrUHpA3VeKYsrecql9TF8Av+gN+kFHFrEeSZKBdXIU1nBOVsuc+0DE+2SfF
A5lSk1gVGHnV/L+zD2upP8DeUilc8/xxbs6fx3NifvY4f+i4FR7tOtNRx2BVyFbrkAsFroEP18hf
Co/USGWc2h2y2ZJuCj4a/fO6iGM2D/uoWyabF4o1F4tyasvJ+YHXICjcXMA2APDCONmK9sgQsTE3
2vsVyUhLdp+6pl/WK27q4G1SI35nR4p/X0PrmoexTtsdLSvs0UJRmZrvP3wMsqsEyFazyjgsX+N3
K/5ORku0GiDsW378D19iMWmqDHfD/JW5Oe0zH5hq//tvGUXl1tDa+jA5g3vSVSNkCSpdddBFMcGx
Dc1xTyJSfjIjhRjxJ1stY5PQq3dIHHuate/TLbPQFS2xmCzTh9xvV0VjiM2spen/fTDNZWlgDtDy
6/JJPn3aZQm6ssDKFYyT8LaJHu/s1gPvtUoSABktPDtAB9BMJh6oKY2+DoDEJFEE+ktmttEuBXrj
7waVdc7WqCNxVxkwNy6FaiybyUvZNvtetxpwKaFnOdOAeNFkycC0xF4a0zO4r/mNayW/Fd3XKpc1
YPfS+j71C+2WgC5EdUhcjTK7R+7JuwlJW7n2S9O/kZ1ZTfXW7vFuQrqcg1irNSGnDQ82alJ1FRk1
shN+p64NB883eHDxLOUm30YTYLMcJ/G2HlIhXqdYHHS31H+0fAxXLY5w12nk7CQQGApa5Br+aLMV
GUjNlkHhe+25Qs3ZFQjxAK9ntvZjdABuodf5lwrvy+3Q2+1hyMP8ESR5f9FIZNr+yIzQfgQEG1yB
au2CWZLWdlA28HntYkhsZEzBQ/lr7QmhrXntRq0tAP4KiAuRXF0XVUFRY66jqja/s1oHVlTT9leU
HKRHSy/AciyK8smRiC9HSIz4Q5fGbAv+XhOpxyjwIVuGoOm618IHcgUibB8HE4rI99TNAJgWlJEA
I7HyG5J26Y4iBkrmu/EyFrwC/V07sHDjpGUZCL+IvsHV+b3wTOM+spzsTuiZB0oDyE3ds5HaqTV3
HsrK7nuW/6yVHI/zLAhTRLpx7keIaQAMuZLXfutteh7b+wx4fF8BNkpiK8WZFgCSQDhDsfSmn4wa
9ZiWfed7TRNYJY5YXtLZd6KQhbkCiUBzKQGDPXdJkylreH5zFFtpbPNB04Gs8VT4+pEmJLtZG1pW
uQp1U9/ZXl55QRe73h6+pe/zXE1RegFwA57q1gDuUYRj31Dp0alaezpcLl2btA86gEj2vaj8FXWp
AeN6uOqj1Nj7Wm0FOXeRte3HxkH08bimf0yJysNDp7qaCpstXfo/URdR8o/GQ+gNH8aSdjGmqWjm
Ri30H8aKKAtkH1v3BnBH99JGxg1cSuJLP4RBnrjedzDWpoEdD9p5iku4j9JcR90CFMyuXt3B8R8H
O7MOKh13Y2Sl+y0ZwaQAfSnNZBNmMgKQTJE/8MHclEl0F1tgvEb+EzbjozAvI1wt98hMSuDDB0V2
WaQFasqTN4WRAbSTFG0UFfMIL4IXygSTVYVAd2XG27LWzHMbAZmOrqhBjRfSktsSEHDvCpQM/8Nu
Nk6Hv5IaUTXqkRldLUOpO9v6p8Qf4jNZhUiT67D1w/pLA1Z4tgMt95OV+C3wGoAiZgHJ3AWLH5Ie
81DfFy2w4VFNgmBkUiJyYMumCprE9q/UpLjRrxMz7yXCTcdFLsJaP/VafyYRDaerrNDw69J7A/hm
/No2Eg82F9lkKxYDadNwCj9d292l9tTzu+XFA5g+p6M0AIg2d5XMiToTaE6Tv1lkErtAV9bdGRly
xYONSo8r6I62i0HEEhDu8r5bS0C5If+nidaWXQ8nfPoQmWfc+No6cbFyI8e/itLobo5ogcI66PrX
pELsDA4+fuK6Xr0UIQtIDl86341xVewqNb7BAZxFhXzJk4IdMyTBBjSvC24vUBT6041pqJFqag0l
JhyUg2ZTpmDGzJs1Kk7Kq94VyHPQXaB21575DaA5K+TL5D///yx0NYf5tzna4b6tgeoa18irT+0G
kPYZiFiAmAkGwpMVTV8917a3muppXvbX/4gT/APBTMOZ3nRRw2+aJurTPhf6VbmFQIxvp4+dMLc5
IOfXxlAMLw4KardxVsZbG0DFL6VAukyI2tI9aXuLuasm07E5VdowrL+URdxcSVlORhCOkXwsJxk+
OXm0msVS4NjOqxsNmfA6PRds6FYN8q0eUPIGMMnajx/T2oKnedCPeJnGj9TUVo2oYGWne+qixtIA
Uek0W9AgF9j4a4YnzX6M/CHodaTwfDoJdToQWxG1GbeLgg48cJSXIljUDW0Y6JAlUS61mSIcazQ/
rU9t1NWnXjXUrfwK4bR+tG+WqVe7xYSuFjsaRjLZOcmejQbQev45HZkBtg1zktobzRteJG8TL9O9
Las+huUil8Pt3H0KID8Pj6pfH40+c6o5yRalXtMVNHPTNdbxLkRFQbl1NBTOAZ+l/FNmQL4ik8Vu
GsBzbTUjMv9QWtUi335jl2ODoyDT8/OIYMPUSXtbgwb+TI0Vew84+Dz2YRnZ6wQZ+Eecnb0j821t
Z6YF6jk6Zq1NQGEd4XHKQ2TcwQb1eWDuJCnyfX9dfjAA9lduooQHw2jAAO+66HPnsTEF8ow1/r1A
7PvJqq3syY/H1aBF1QOJyg63GHD7cgR8muwpqr145YAl3ZRefNNVU6lk49Zo2rUchvhGTYR83BtL
PECAJCFYmfXCW7l2Hx9dq/n6yQxsC2zVhd31329HAMj8DVTGAm+R71ieBvYgz0UJnfEpauehhoyB
nyh6LFre75NeS09u16ARoO1az5eqv2hszgF8mJYHUi5y6lo+wEtXyzBQVaAP7w7a+XrRzUuU+pSu
uQkMtWWqj6PI3lYf4fezmJ6fJVsyADuts0tYM38DAIRZBw9BuHwyQhCp9fl9mvTf0yytv3ZS5huj
MasDdeN+N4WIPYDHvTii7gKYkMoK8NDpqhlido2QSbCM5rUBjE81unFbdgr9SB6jytdXSJn0d+QQ
nP2GbVQc2Ohx8CXBHbkoECE5+EBLOi/y0rTqTdn6CjgEttSwZsL2tBPgwcx1f55kXscHlfRilw0A
rcsnG+v83UUKsJ6DZ6OeZpHXah08hJFa/e4LBSROTetwz8M69DmHydZXYw+eaVqnRSaWEdV3kV67
KwI/TAwX2dujfPLSVBxyC1jUmu7l3wT/SfrWBnQcgBfuOxu/KxXhjVQjmtxYG8i/25EsjYwMKTT9
nsK5JKqVBX6ybxYMuW9Xve32w5ROq9T2AHtIONVm9yeWGG8zSrVEQUnkj3cW4V572ch2wIAinjw2
w1+jeAJn0YKV2xm6WuFXt8z4i4/MPKaqR/Jf084SE8c4ngx3hIJNogLkSPPU88IJ4LGXqZd5/j41
ycMEewfgI3tUi+lQyyx37BAgBLdRmxwoA30WzeolXV2g3OUsayT9IIG9shExZW5ubFwvyc5SAg4g
weZLdnZ6nkXqyiblb2RhDs5dH/XV71bLIJJZXa+9qak/NlV7zIFQDKRFH4yUUvvWDMMRoE7Nt6rr
pzWyj81bVif5Hli27cHTEmQk4rAblFqSfQEb+5M+Vu5OKwBci7AsyquR9IF3guY8T6J0tnmH/P7c
i93nkRndFiiR4awVqAzYtqBl37IQxgbj9qapLG1LY0NmIVxpyyFA2skRXKH5xayM7NKiaBceRXVJ
wqm1vLXowPVhxjVIFt8N6yaFIfWRnLFDZkN61JR2MZmv1DDpApzezG0ga/1aiKZrkf/5NonwwTFr
Nuvu5wgA8E0LNoGrxkWIBIFCfy2ngh0cZCpdqUlHo7uqkg4yINuu0IbDhKo3E9FqZ0VmU2aB+k6C
+OODsO1Qm8hiAbAXNR9m95HChWr4NAdpWBENx8wtimezZ0fKnctH5AXXSl6OWvGc+/7R1CzvlNdt
GfhCTMFo5v4JRdzOTaQGkIzlkPyIhumLhm39I+s07WDFFt9OfZd/8/t4NqCRE771PJKNdr9q7ST5
0fDhC2CKvXlkrA98m6AEjkaSAY2sOt5tLZwdwHeWeqtcsL9sWVWonczjGzVmVbCTi5dpIzJRbExT
i3GuRkRlMaGrAsB0kanrd3iwYiYh4mI3giUD2PoTDv2zTan9aKbMOPTqJUyirM7kqXXCC4nmT5Fx
2163PjBDFztwWKVXvwd6ibF3Shy9m8lhQBppPe2EAj0deyOO+nFsLDRUkSsBSUnvgFg5NSQKLJWc
RLP15/48mqQ0RVZkD51yqZJoAi/GJnNMBBZcA2gxqqlRPbAekeKxXmQe8jNP1PxOpimkmZb7pyZC
iSiCi2M1z0cjlknBXVUD9w1Tkezf5yPtYkzrfuqmfPqS4l1yriqO3JcJSZ1I3/C0c5y6/Jjn/oZ6
JDflqM1KkmnKjK46nafHFLahPaySeOtlCDhWxRidhjSN5yuSOUpBV4YfJuXqk/p3Qz7JXEfyEsTj
Xr1ORl1fk5pmpLkmV+OBrYgpLAWzQ42v2DLgZwIo0NIndoylu1hHRZauHY+nAY2zHd08Vjh7fdNN
/6cZx/JRmCHuBH2a4GiFuw8UHjvEpppT7VtgrABIlErscB6chlk7PqUZGCRC82Z5vFjzUvY/B3aj
VDkybdP8o6nrVtZsmmbxZ1MjFfgGYDLIDaDY5WaY4KkOhjJzjJIrXVWIiGzYULL1JwXgukEJXrtP
ZIsTGWqEycTwX+F8CS+zaEzkHVC9UfEOt9yHFch0WSHv2rcVFgWtkI3+0yJaPhdWMXB0vZDOtbMC
LEd//w65iCOkfHYW6BMB1YtXi3cBNFJ8jFGGBB7zprwbVUNXQIudlYtoMQP106wk00VOtn+flpRV
ZpR3dPWubDwkSwNS/tfK71MuIrqioWrUNIaoEdQK/6jXAHjBS686IX+mDcjpJC0XuBEifRJuUp88
y8XrV3mpCsO/VkM7XMbYAf6COgxG3Pt18Pvc/3wwpL4XutrGgisDHsJfp77l/Eey+aDoOV16sGwO
itve0J5pXNMYfIUAK08O8HT+iJBpgIzTNkFdBW1nqAgv0tk6E4l+nPc/tBVatK5IgELh+f5sM2+h
hNoLLTap17Kd2VcekslisQXerPlalMjYAJ9oDTphgNeA9V7qE39NPIH/BRIzVmTlgblw97tBpNWA
9vqbQaEaZKiVUFeBE70nJcqIf4UJBBhjjk5YbgYKeJIi1FXUgDS2X2y4CoKmwLOOdm6kd4eKwbss
HGy0Et4d6YoakTLchkufrlD33gKip4Um4tOu9Lm7o3Gz7MMlmX+aMjeG9vh53rk/t/Msy1AhPCMD
IcVvPglNnQJ3aj3GhR8QOkFjGv+PsevqjlRntr+ItcjhtXO022E8tl9Ykw5JgEBChF9/N4XH9PQJ
333RkqpKAs/QoFB774vGTSyIRQh6XbJhHezglWnlUwjZJgdz2LEru8Ns6sRBA0PIQbcdGS4HD+SA
JTdDvpCcxcsc2zorN4raY0VG8hODIONIvF6Sy4gLB8iYWN1ZyGQv4hLSuzidwiJLQ34y4yBZFkiV
wbOCc8rQ9BLskl/8uPRSZFCCXQsynAseueE+TML8MDjOdfFPNiGS4lC0xkccNedu5LixBZj9QOdJ
sOWNg7rdXGMOma5RmqdQc7QNdr/rQ2qm9cGKBgFlr7E9VUXsVYcSEwgo9o4Bcyg1Z5unyUxfkluP
9fSjOg1CUbeDXEUBXbptS81BMroXXUqtLPcSGQmLhuZYo40cmQXCBYFzpW1Nc7vR4Wu8utMB+3Bp
ziZHR245ECuROIWhAeKuS/1FOwyHKAbHfsS0buH5fnWf9vweK3vjzanNHntxWv4gZae2dc66gw4q
pHOphcPaKPv+OfVcvDuKwvmBYyt81DzvzdbbJ1NFfwGl5+86Cf6IrPFG7grp/BiYSvdTkzzI6viW
Fn11bYM031vtFN0+JaYWYkMJfPHVhwbMnnpNBCkjtYtk4svg1NpHf2JZCRSgpxB1PFAsFUglEEgj
sR7qkfaFTGVVHP57x8cmBNtVnjZW8K5lgLAZ27AB6rcYitTNWwc7/fWjp+xmkQVadtdhFnwnPA0n
mlA8XKmx6XRcmiunKtgGhGYg74DYHzQBRhf5KySAQRHb+E4j2FUJjp8gN+zD4Mb7DPxESK0cx24L
GxK9eZAE6bptnV9239h3AN1cPAHxUnNsIVneviO7LHPQBvo9FDnzMAKz3eihGG66F9OHfurkIFuo
ZLd1B/x+Sw+4G4AoP4ZuyhfQlQUpeEPqYdW6RvbWB2CGKOt6ONR+kj6AG0hfDLoV/YiS9AAIs/m1
Br/DJrJDY+/ZbvUIEYZyiij76IIXUPlSu1axDW2WYjFmSnAI2fvew3oxrEY5g89CqyFsoPEMBXiv
0q5zj+Qku08iBTgCUedgbdt13q3IThEqDYyjB8H3QRNIpgVOdOV2oFz0e9FgZxXEMgIJhtbCg+D2
FnBRCHqMxvm1SbUgeReKuWdq1J8BNFKRD83mJr6CDu2ORpsuSW5Xf5sHwXnjF90In32wV90xL7SA
Ubyv2s4/u6NlNjM1+Ku4lNHqyjbGU1wvpk40AhWGC1F7AFP9FSAmSGQbQ20re5V9wfbkJBM61sCS
namBTHf/kCXlkVp0xaguoxWFN1aomQvy1Nbt1eie6Grj72W6GoWS4/ctxnHY7sIoz7Js50fYA/1U
E80K/3veqBITcGiLBlHDH5BUSg0q2qiJDmlXAXY8BlDBZeCtDGPATs2/jJOAjey+TrAI51sN6M5z
hKS5O9C/NXfYWVF3I4R5b0rvqYE22UhsAC8VRs2LdWYXw5Li8AH+7QZ9ON53sQNays+xYimwQ+n7
DBhe7h+R5WoPwKgHaQ3IcCamZucjqWoB2AgQVqMbOWpY54NsZ0NNRe5ydE9VslLhsuI68mogQ1cd
6KHEdg6mC9DYqhEdiL1MtvWl9U7zQCypQLQCPP44uSPLzVSQHGSr8b7+DCXzPCOc6B3yYGGxX/GQ
GphwdqXUT+AmWluMi/soGMR9MhaQ4XVOKUvWLSHXAl4DiAGw0ZIcAr93RQi3XlQ/PX/Qjyr180ul
F8WhdL1XagVNCWAuGJPfyuortm6+2lXdPWv+0DwDozfWzbFIyvirwXr/bLhh+xyK3Fk6gvW7osp2
HCvOe7viSExO84tZema+BAFJiXQEMPc4OfLTRIokOAAULRO6kmTpoeuzjZHLuKRmNQYw23gzFUtO
ZDKNQpzMPP7qgSYNcl92Y4PNZWi25O0Sw1hbwO0sc1+Lt1aIA2xiqAxGrkrvk7By4reUOl6dGgjS
kK0S4UP86aYu8wg3DvJOI9g6ezCSCKLiQfLN8mMTP2Vk9XktEqUNsEZsqJmMttrpl22OJEkAwpBF
C46TfZB11oKcZMsrZOaA7aTba9hYW0QMIqSgrYBOz1i0SfNRc0RXMiyWf7fnmPQzeu7SGFBWnMa5
cc8x8wg+1BYPQ5ea696DOo1fhgwzHJCYRqRBEFcsv26LGsorDWvlMrRTYIbnNgkS2IKLh3kMNSoV
CKvKNvqYfwJW993QuMMXJN9gs0D5w2oI7eI9GfJHnErJp5wZNeiaGhBujXbc1l8aMqkeoiKAJkCg
gb13tCMRtQWqravvLdPT7r2qAQiZFeV7j/+Hpa+CFhzUrvZQmdE3OwYG7b/nIAY2/m+OnUwcOLku
Dp183bU86Kb8qWVguFXbRi5rHrtaYD/X87QDH4sOrNHQIqN2E/U7KDZv8qDXDmSy+0orFrftqc/k
m+q9k0XHOYxqTPnoO/npUo1hd/P4N12m0eii1Pu2TR7q8/er0+hIQ/gGkiS50awBSWAhWI81vzGO
IffAyDpV84JHZ6pS0QQlACS2/ZLUJrYS7TGZ07BVEZ2pKt0SPcH1EmyHHFivcTTGG8Agp94c5yG9
qzYdLisWqtr7AAQfZZ73+Y/frdoCDgAr+XenSfJ75YHQQgagW7aiun/tmvoAAQP9SbpWCRIZ/AjI
TmH1Z1iviYOZ+cMTpkPXYZaZLaHIhz0KeosCxbg1INNysseXbTq+Z+Ox0EBrRnYkj4mdGRb6kp78
MkN6ueV7gI6SFge1extLtemHMrcpnH4Zhsk/+lCTHGRLoMSzoN/SPDaNRU1yVDmSXfr2l2n2CkLZ
LH5K6qZ8gCjnQlkulD/iVuorJxFqQ1kA2eg18hZo/QTedPRS38gjhl3o5ppV9GRZWbLrO+QTUjM0
zQjHZOJYShcf9TGi6+Nm57UmWEtGJ9k8ldzljqWdyRTUtrMDOVE6jWG19rJLkWWaG8WSe0X3NbE7
cx01qbGNuAHiFaawhwbWpjvbFfUjHp51OUR7q9Cz1zgv2cZMu+IQ1En9IPNhwP8qHon/XwSL3HjX
C23UfqnuMtHnr6mWx2uTq+AUp+BrbhUDY7Vfqa9JCcEPM/d++gzUYWNoYoh4XXTsOhTv7CmUlxa4
uRHaKKRRWM3XWrOMjevWLbhZi96G3OGfbVAIQ98z5gcNk7NlVdjmg9lHAJOa3rCPuJ+BLiDPVywt
sjfskJ2569m/AALbV2ZTvZu9bS+5UyaXVLOCXSOcZmdAw+eiR4DKCqvMvzHf39S1zHeuAeL/qM7B
ZmI6YDcJCoPvXQay+9HmuKo8Uc0aa9TUDWjSLshIhaui71avBRsKIRO0k9licJTaIYNgxDtq6Z5Y
jYkWuQv137ZJiuazTW4KpBivKzIkyoHQOPEarHrXytGhoNqG4yMgGTgcKuvJ8ty9Of6mo9SrdlBp
GnBmFnSvON0CCWGbXIXZY1gImcarsGSI84Xsk3WED+eu13WkWVie98WzS2fnmlibD3rpf0laffwn
6UDcPjalxowt5obhquoN/4suNWid8FKsqa+eZfrGEeD4o75FVGebUOGDT968xDREQKFyQ30daBGs
AxczYvLaQ+Su+lZ4U7MOErly9UoiW1vxtcUhWAz9Eez/28l4mjYeBZiG/rvKoVpYQoUFJwJAzyPF
PAQNxBhOgVOf2+7UTiPX2acgu8AePNAhk5L7KN/OxgLUgcUGG3+AjY4q8WRDton3ofNObSpqKcTC
dQaFpxyoZqtoN8p0jHtqIYml2VZtEyzBwQ5k4uiVn95u9CLdLFhScDyeoJeJArFsZl71RzpQsMSG
CN5Ln6Mzy4+eRNZe9//z+jRaYifOhpcn3S9B0iji5musCpwmO6mGTfRBfq3Y2YlC8ZJXQ38PTs5v
ZJV2C5bc1AWkegyydC1dcSt191OfZHjsVBNehkK4zxATW9LIWQBctARXX7bPoe6HBNsM/BOgE6Si
FOCdaTwzXc4OrAPxLaO2pmSZgS8F4Z1ZfkTObIPkoCbV5iGiyoE+LsOUqK/tt2QUaclN5OumeVhs
qen7zWPZ1OEDUn+cyxilWNu/BpF+HRW7YorqY9+5FJ47jUVRfoqNgSSA4Mtn1OdY3TgWXZGiqPn3
KOpc+PF917dgBAs+nid6fujx+iebymO1smowic4PGz2k0/NKRkGP7uyHGDq4BBt8W2jYKRJcbmzT
p2D4aHWvfyoioNRy1zqXsT48eRL/WnGcuytyysFzLqoYVnHDRbXkUQOy0QDfYfKCkUXssdyKRsZ3
nEpaWYXkBoYcp3EoJ/P4CojTfEvBVQaqwNxt36ahxssKntlnxy3+/bKTc4xosJt4dWmv8MU+BBfH
9EfQFcbLqxIpnA7PmgN1/ad7UHx4o3iga4b5z4c+S3JXRsh4HsVtOgF8GdUgVaam2r/aWrB8LjDB
LNYU8q9x/9/xuMDvgIN5ZX1zcbciTZ3xjiq/QwaQJt0jdA0wbfJkcsE+WfyITYCnHIIzr4Ne6Ngv
Hvi2K317U1dFhqVtYG2yUfNdx+L0kYqQYS5n2kkKSsQUp5Siig9W7+KTag/xYx0H/p2NxNp6bJEJ
u0BYE2ahvaD+LFHazmU8WQXRrkhdQOsdVW0haez94Er+KmNXvva5KLFv6/dPWoD7KFhR3VvS6bbx
UA/H1pDdoRtcuZM4wL3zXXw4GibzR+FgzdzktfeSgj0KafBR+n3oglMdMj9a/K/rlWE5PCUQdFrL
pIKIvdN06348DwvFgNceVZmf/nDsFIhw1+NHKshONVBn/Y6b3VQDdc1H9DSWsJJuzd0ILOuYeRhl
zC6uCfxApA/GDkkn/NIUlrlsqlK8M92AQDEPfpXVcKpqu3uDhCwkT7rIvMdfmO31oUWGrh5HW3Da
T4RPOFYKwFmBpGzlQJ4QysAe5k2wzY4hS97bHnpls71uw/D05xjhuAkZB5Kv2gJs9KywWhCmouaz
YNjyxv6JIxxAbchGIXFgDFudeT9ZG4IAihzUTXDsiTgi2lPXMYJ8jaoQNo8eINmHBqZOsz3penC2
z6OPd0IhhQfpo9Xn/VCPgq49j/DZLQMzI+h9XN4jyQ4XGm8j6FvuHD4HmMbLdLCHAODiLUFMEhzA
a/KVy0y76KkTXjw1ss16DZJz0CI7ntrwYjottFUj92xqgactsGJJkGximnuKo8LFe20JUSuxAaAH
MazIqw0WDN5yjgGN3bDvBi1d9OP45DCRdn+GYtJmatH4JuCFRtrJe7o43UbF4q9OOkTHKcwX/c7W
g3qRtc5gL5QXsrvCfgTUg+FRAJH9XGhdsW8gDnCcTVTzwaK04KmF+dXYoXAa3V7gcQbFrAoCZHv+
HoUGRbqBu6mjBHxQnw6Qe7ZbmYf2eTCQvjcUdnrHdBso+TLTlqnMrO+6/TOw6/AdVA3l2qvD/Kh5
vgmARmou+tYwvyOX7JQK5byAtjffQrzM2DUlwES6pd7icQRwxcTIxwS1atiBdkUHIfDGloq9pqzd
jugnLEoerSS1L6BSsS+pgt7LIMxhE41NsnVQitqyARshqnPsCwWD61WdIfKypZblIKPMaK1i7Y5I
Tl7mH0UfWE4BUg+0yWN/uqlp1n20TXr7ctMNmWj/MsqQ5BiQhrmqToMBIgHRoj+7kqejTlTNu+gh
RX4XBPzGk1Kr/OUPrFtHYa8Oge6pgzcWbQnN2wVVGTZXcFo8+lOqUhS1yU+1ufsUM7vn6CvPNObV
leYrU8/bC83DUc21hl+BDN3QA+rbdtczlfLEotxKZi+c0uwnT/HJtGyWQQIYMdEyf8ZcGWOD/6d/
vhDV6DrW53VmrzGA6d2GBsiyGul8idiXSIDZSAdMtL8gIboQEfB/RvTawH5QRM/rLzY+Qbsqg5BG
1gv1bnjBo+mrkS5WhscgCqIVziwVJCPEi7B1H3TMWGoDMucsyc4z9t6LFPw5qvRPwoWQM40zuJDR
hTjQQxZW9RlyrPVkN0oHygV5wR56Y3jTWALZQeBQDlR4n7V/snmF3eD5GWOyjP/4HzuBpEV0fRoJ
nijXB5mUb+i+iTu7kdFORZcEYd8EUI4u5SmoQXrrjQXVoi75qAFZ/8gsZKiT/V/DzPIH62vtSAFM
tyCc7udmeqaBSlaLgwRkklqz/WY0g4PeshTGX1MYr2W7oJC5m+Gm+qqANtXyxjE3qWaMT2YeD/r6
6l4k5FZBYIuZsN+ZfGtVVgQk0agmCzjDGmS3+KCbsntkKSgygNGhwoigTpprfG2MuBwyMcLuUDXL
nbxeDJ8u4NbkMQENGrjGsLPLwSvLZNHiSRmrVICnAoh/Q3seFP8wkb0K7W3sGMkB6s+iQ2aWU50l
gInIcIOQ8tiiotMAFwB5marOmV7/wlcemipGWk9e0eh1t6C2BaH2kc8I8B0asCuzepumYXMKe/6j
l6AhVAwCTDtr5PTP8Lm7T0PzR9sO5VdbFoCvJqJfkbOyzG6VqyLeU7O2/ofOse39bVPa07EZDfoy
D3re+i2DWVmBkK1H+uyDD+7g4UVJXzu45m/R7VrDtALLsFEe6rctyoOR0csGpJM8JMKNUcpz1vjm
GRCyUcMHgrfY7GwXjh0O952esxFb9jcHt1i9S+uaY9GEnd8IKOupoCaEk7H7Szj1G7cZYQVf2ebr
bK+sDrSCgsf7duTyb8aC4ygFEIJO31KzDYz6f8hTOX/qRNu+qXuWY0IN1PMC29GDm9+yw1s3ae3B
fnCj4CHDMwFW7Dg/unWDQy4HmU9sfF1T0Rj4d0uykC3rDLBLw7eNl9ZrvmkluKBCzEZ8I4K63aCs
RWzz+EkTob8xle4ewDjfnb1c4izT1uzdVR7bNVDJsvBfQvlpc7oa5bl5AOLsksLakd2e4wbbjJBf
bTnL2Co7pK8hByCM0uLoxzw9l1wDiaHJ0peiSX4l0g5/afxLnELsXOYVdIaKrAdOiA8bP8Xi4r/f
klgQ3D6ZhuUZwfhoBpav/033i8UJNGaQBPPgVi8qTbM7TA8gRxZ72CDj2PLNaoDJPSDbvmsK/L4j
oRaLwhdR8ear32HPz9MzZCwj62CRAZF7shMd+9xhUfXbzGHvZKPiKmaqVvpb4wxPIYAXOF+Lg29x
A0ZRQLNeANOId6Xrii0OkvyvjcqRGt773/QOKxdMS8JTYUvv3vdMqFfk1kikV26zrC9NcBZ7/QEy
9/3BKqv+MCTcVDt3bJORCixc/Q0mvTilsIqPLlCZr3Jk8yGwycMab8txIE8IbkLkNWJrPH7Wwm8a
cSxqeVdZrnZvBBCZAsoZOuM+K9QaGbZhvq5zA0dkoXsGBxgOwLDfe2mCttwhKVIsppC2r9pFFQFI
QuNQjFGFQMMCCtjk0gKp8sjFpIdKrXkKxknDt4wzFeSYYko9aBd2FYrN7J5jqFZXEe4cKm43dmoG
ncwPdevuaUwyUcGIlkp3I33Nq04DthwXv4khGyY1A2jTgcOjZq1aYy/b7KcPcOYqb6UDsEQN2qZB
dhsc4pfPcRSWixSMe79qe+8lefMzRZohmN/i+lgaXaGx5aAjfRHHiXq3aBjydKKy9deQHLLUKhbI
XQkrLs+cjtQHCQFePshzlAFQvw3wLwEIffclbEGjd9DAjnaKjcPUGrLyZ5LEbxUEdoHkMUEbEaT9
veCuvg5VlzwkeuWtAkvTH+NOZNjHcvhzEjhqyQzINdluA7nYOgBNqgNdsx5SttumMK1TbRn9rsOx
7rEEae0e3DzBnrMyP6ZuOi4y2K/IVM3CG8LyMBc43+eHNs47Hbkbvz14/NNyN7epBgALDuCpSp1u
3LPN1lSGydQ4WmGHKVvMrtuBrkKvqle9puptt3nAqzufqrPr6n7nW726ylU1pb+Xul5d8Crgqkpj
zVfJ6iH5+KeajVeXvup59Wf94w3NIwPg5u//+/WKb9Pt69UCA4Tn6FZg4CMGYuE/T6MDu49xMJOq
hziJKvwYK1dhXcYqsGgYq6prw1+dVTzL3Au+DlXWr9LB0faeNLfRUEeAOaGw/eq9lJDC9Zj5YSK7
I5CFKkzo5t04WMOjA9Yzjzd2347i+zrMVh2o1k40hkz0tRWbO5zN6jjjQm5lWIT8FbzRzabF8TyY
MdHMIEkZGCIAOhj6LYWn38VBXb2qGAdaA0TZ1tSs4loufPzH3JlNpL6ACWtJdlFU+aFvsmKV9071
WnXAMGWcu0fyOumSW4H3VTZxA4EEECamyTAUq8TvHtIkTbed2WcBeI7AtJfm6g4CRPySQ6VhKqCN
VC9co2l3lVuyYJEbbbBXrPhOIZMt9ux3v+bJYWpCokjskPwpwf6OseYBGagBvKrMdoavPyfKRQZB
rD0mrl2fZcYZDmaZ96Yl2FTgHvCA2IbpH7LU+WaZsf8WIdF15SG79tAOlXgBM/O6GgbvjVlAGPuQ
ucTJaAuJ6t/zOxl15R1N6iKGL49rDGpLzdlBweRV2KTckuNmAHy980WeJtghwTxnn5jDHQkn4t/Y
OM3qi1NNcReJk3oJztIxuT2BJA0V4rNGzY513c60yxexzmKjeGzToXrUWrAXheOU1G/6mi27pgV7
lp6b26nt5GrpFw349cdo5GOpHSgyGpy5shVSxsqT7Vk47gSf6dGIamc3NZW0y1NNMg8URG2qBSHD
N9evLGRsVDj/JOMUGRvNsKt4PCwCy9DWYcza187xtnT2nA2GuahiFT9UVaoOQ6rXoFgFoBRoJvwP
ppp3B6ZcA4uJzARfcpZ89zvogjNkaWJLvt5CfyXfBV3BXsp6OFHAoKIcQB39uicUFtIn5AOnizIC
Dzg4Zv6CvOtroVj4GjIFSYzUsR5rz/XXOE9TZ0v69V4H180eS177bIOdYC2BX3xSXg+Wj7aq3pJO
vFQqUX9ZwTNEVPptGaf+HvkzK6cZildQU+rbgdf9Fpnm4jXDrroDee1vCp9ZCLeAyFePawMn9NgK
qPPmW1cOwPojl2mZ65FaVmEObsYxoUCmPDZXvt2ld0HN2wNS/Q6JYkFxxJQPlBnYnB19iagikLTY
3cXzkWXnxIDpLdJaC7DBluTYYtXuhxhEPSoPiiU095o7YYYdRHOQCIbJmfnN0/pLEZraM/iC+F4N
ZbGB6pH+7qUnzRHmN7B/b6sQOifIYAGCG7+rYzoWnkqjdW0ysYgBsmwu5GEqMrp3N6zTYxZDTwDq
5AXUHgYD06MOYpetDA+tY4it0QGFhz0FDzTmMtHETz12wRivnHDZGJkEcrFh7hP5wdWN0MbNL2IA
s0OOTXu3S3CmkTrOs14MPznz2RmTM/cZOSndkkd+tp+cOIRY4wA0WPtl7z4blp/vC1GD6GkMdhKt
PIM9/Qd1BeI+e3QBxaKeZMLR5X9fCXoo2Z7G0v/tSjRaEnH+b1eaAsCjOf9N0Cj86SBlmlmuvjF5
L472WGjIoplqYZoBskdtKqb2HDQgjfwqvOyXTQ9itHkAql1FpQBEgT3bhcRB7Ty7SPdZg+anf1cJ
RwJsFr3IyosOf9pZYmlfukrE/2QXborzIg5WZKOOfuAR1RaxW9lLDcqU7yrUXkvpdY+QIOtOENy0
oT7Q9u+hSN6AY+//yR73qnsUSEaY4ps0ezCwn4/MDz22o2UO9D/kVJD71EBwCMBoyLduDLBRLaa2
0TbNqWlB1bOiapTazQnTXQbcQck3ZINqEPtws8HFIE6d2EeRXPebHBRORW2BK7XqBZJyxxHJNsVg
D/r3FfMh/mZlYbad7oUia6dKcbFI+ttChI/TKTa+TCJCSnxNZ95ko4IU9ObmlY0l26jVxB6U2I9a
hazvEpLkBSTjXv1abgbHHJCxXdl3ePOVC7LbMrfWvlmlu1yv5WtQe2ekAhqPUgp1wSHRN2zmyNfS
xJFgaNjhhjpVanhlXe9esEzjj0bv3vMG8nEeFOk2ZcoGkPSi8FPIHrf4SVArrnDKkDU5Egs78Awg
443DQFagwtH2W+ujIxmLKgBWX2nZaupERt8SSlvSePiK8+0HT2Ths3djMPi9I1oDK9sy3wJWZUVr
pXi5ZHqRb8g9F0U2BEvZC76uK2FH66hUxiqVXAF+JpxoDXVe0O/wvF6F45Z5hgSjbeUXJx9HqPY6
qLP2YGlVbK/JDZwEMu+1W6tiPHqmAOrgdx5EHfNBrkMZOFvdE+pB9+y/DMzT3hmLarBDafJM+Lym
qMtVi0PblRv79X3fee+V02gvSC5JDr4Q7pKaEsilNU7CkKYb+9pLYwFyFZY2UFBjsDMwMLcX+QM0
3YMvdnLvjEE0YBE579SiAR29gBLv6DRx9DQNSE2Ng/iiATMKDUqmcdASydwPXaeCL4V9R1f+8y7b
ALM2GvTmLqlZu1F6dZe6hRxnZORMA9pYpFc8+vrnXSbxEC6zJFcLd6RrTQv5o81AQ07ErETeSvaZ
1fXfbV1123WOxTvXXgaOo621oOyBt0PSZWNAOXTZdMgZ7yP7yEZOoNmrQfcX4lV5qq2gaaj4WwtN
hH0lQm9VZXX1ljb8L5zU4muc9P0l5dgkYgF/45AuWmFiaO2pucOr8aMrtJYAyh+7Yjnwl9Ow7gLo
frtPopDv8A9gHOZiQDoceJAV6OzJiJ+kmS+oGktQWT/PoYaB0+tQdsjLATUZwGViCY3mei8SkCT4
xaI0NKCj+y4+ZgI/gxPe/vERYnxGtIkYMqWrPii2XeHV9wC7FLuoi/FMxKPwJqnq8iqvdi0DHjAm
fc6BwVN2jty1fZ19GKn3KMTLU+Ap8DIGCx0F0hBdC7LWTsYJTi1Zf+SZ+cAKXn1tQZ9FG6YJCN3X
qW5DWbo3r+zpgEQAnCyyvTvaB4HkMy/q39lop3hwHlUHnNL6E8msROpeYmrWfmKb/aSxveKh/Qwh
EiYrk/JkMYmZwwIJ5WGF93JfGFskO7orPzX8FeZC8iJjS16A0BHnkVIkDBIzwNEaHL4UYBzODX3H
LAE6lcRg9coToDdLOn6SeZnjCzVWFbjYD8pN15PN7gu4QcPIVleRcdifsH0CZtvRDc5XfiLvbbTy
WQO2pbJYRQV2Rxfkv6pSJ+pulNiQ683vtiYdpEL0/dIe+mZHzcHrOXZAHH1BzaJ0nafIf3c9Rz7e
xGM27TzpyvuIxzZJskQeaiWS7eA20Z4F/XAfZTZI0Kz4Htyawz2ZqPBt5H/5SE1ezDYKGUwX581g
HViRY+6Gt2O4wGML0rvPofKx1hXGl0aB1HceSXalfm8C8tdrRnQ3D1Qnrn9KuFrPJqpFnsX2klk/
56HJ7rgg+R4MkDZRc0iQhLIwY7yO+87pp1HIQxe0oLO7CKTd7MhGY9Ed8j7Ze5kZnebhfT3X7mKs
vv78Wxi47w4J5K1ohHloLeSAxUFFFiBGwIn0OgoOac5wbo7c12/uYOxVm3RY4rT5shHR8DMBM//C
0rBLa3hatfJwNn2JfeTKtkIDMYiy25MwZbWJzQy5b35bLcsqGd4gYvxYib6NFkDHITk9AU7WxU5v
yt1XgGd6bOQZzoNKS3Pjtp521LmKj0HHIVyAE9NLV2fJqsBSy+B2t81VxO9ssPaBf3Gsii4HKToD
pftsy0YH9NDXOi/sI4XVI0qe7I1kfKO36REr02EZ+HH3Av2dHvAkob0ZzHkPO2n8GFJxKL0eyoDY
iFhAC8hOIMv6l8R2I/C+YNMK3dz5EariPcDC7V2CiQQJm7F5VwMWo4/4M08rQKgqQD4tCT1GxmyE
oumGfqdloJ/3kOB054xFU+rO/4Bkesbt9pMNEIRtG/gZmab1N0o814mjwfYy+eBX2hdJyWWmVEcx
Fs1YsCSCdIPeO2vyEtJ5jvsn29w3sLP6GObIrCx/1jiD/dL5dXj+bKmxpWX5z6rl1uQbW3ktIOxm
y1ExAnzbJhJCVr2vrA0xY4NUtzkhgeLHkGHSNMKkdmVjWPd22kNg2Mj1tduHnX+K+spbi/Hmr04i
5zPIyZgYkb7MDK6t09Btlh2Up89x6zkPg13+LPTWeCgLL1tgtsNPPfZY1tJq4y/KxOdHCnxi4/cG
zKm/eN7wRVoB7avbdbIRqRkeozz3l/+9WejeEqaZtuc5OIzRHaggGK5/g1wBdDZJNaH4g5hkc5BS
pz8JZbzH6QA1H19/A12d8ezg79i2hUp3Rh63z/8VgLVCetfrVnUqWiTb4aSiwQ+zBWhiLOhzadkS
Ge+ZLzezrcIG/h66ZJfcReJmkUMsoUpS60uBpdwC8iglsB+mOTVnLygPwDlpQEbOaORF04Cw09LH
JNHTRx8aA3toFXIgrNAkB1RQ3JWOc7/1bNPa8rslq+pIplDWAHKDwTOOQSUZFI5zbLvEhdYGaqE+
wNh8tmd3LeRjXMRIdo2lPP73/5Ft/e28zMFBmes6HjguAuNvv6hY2mlqDJW6ZDp2ac0RF8wbHMGE
ZQVCoEbPfBwMJLtYWuooq8b1VrM7ZAPUl2UijBO2LlZO2vrQauHtCsID6iluXfbYG2/Ys1JPzajw
K/EvuXTqTO2oaRidczRFAAD86HVLEFOCCw3cWHFwpl7Z/1H2JduR40iQ/zLn4Xvcl8NcYl+1p5Sq
C18uVVzADSRBAvz6MTiVolJdXd194YM7HGBkKoIE4OZmdRPu8s58zuohX5Grrsrywfa+kkH3UZ38
OGuKV+umsFAomxb4otR9z/tVh43VBYlSiHTrVq57opI95B6L92TNcTSEbIoLxuaPOh1aPGUNtWsK
sMc0OLl5tSEA3vKie7HSRpy60lSbXkGtOzHUD89qi3uHp/xWTTiccEdhveZydNat1xlnlI4VX5hT
HWgemtYEZHAfD1AvAXMrM6ZdDjrei8rd6gK1PC0DNBw7UDJYV/LRpcIGD28CXZumg+dx1EODqxoc
4is9umKROM7dTV4Fhylo8LIv5Cugktl3VfdiheM14w4CGN65TvBXpI6w/J5MQFvaWZfunMpzjpGb
O49/M7CDdMPZUz1O/xtn/CMaf6B+feXxKbshKCXX5LfIL0UHaIBks3Tn0gFyNVAnFfi1LrhLGvH7
JNTpRyL+PEnreOxch+wPBxs1iaqKFzEBUIvFNA60NJpA+wftH7U//M2/xCMV/CHeHl3zpZkc42AE
hbEthmieZ4mn+f3STfGxy3ETe15TbhK32uOZoMDpgKfijmp/w/ceaOWqI9X1sn4AG5lwcJSeXMDQ
2bx0MlU7WTj2sUqb9KFMIP6SSQ9Utr8iogDIcoqIcZDzUFnTWwSoLi44VfyHOWon3ySyuORxFBzp
EQl45dvDspTVMwCFwXG0DMhfaBN6M8FRjiN0KSn4k48equ/DaqMAEUSInfg2xjpqAnDDS9kGTJnQ
DQyrqdnkwEFuExmj4rcweHnL3QcqAlasqu5EJrUmGcJSHVb00ruCGSLBjHmkkF3u1Y2qo9545JWf
HFCWFWF3NTXGKfz94oZQ1CqSbr/43QqJV3B5JCiXROnTyecFWJi6U0oVg8QSRriRWBcH+sRIRk6y
qRXWV6iC+FeZH2LHYjft5Dk3OdZ6IFuIEncT2C0D4yqcdEGaHT1ZuPeGlt0kOegYyB9rYgYaUDjD
YRAZn0VWlj35rKXyL7oqpWdAASYYg+0/7+FVA26pdkC9XWoVGhQMRtjN5Jj+Oh8y7oGtCTY3Bn+N
t5axAvoNvHphe0W92iBXU2iEUMOs7dVsU9egVHulFp6F4hxGcg09cERTB4gj33rJBGT5ofVjoD8Y
iOsy/cPXl8oZdNFBPJprQFbjDTkdv85uhibCJV+NWCbi+e8VkJjH0gtCTCijYjg94xL01NbkViiU
qfs9mWYH8mkbP8FVGqfyIXauMRShW/BZoN5vueBwnm+q2GPrxHjv7oseNYF8wm6TIsmeW5Or56jK
J2NI2n0ErpuTsq3RqnHGHpwZ/qQXU/U21hsZmLypicO8elNza1rbfY+t04f+tnYgsQNY3KqJB3P7
oR+4g1/j6yJ7CFJVHT5008APNrKQqxFEkmfIhmpgtf4IqAK05w9DJgi9xSmJXGRd36eeP+UA1rh9
MPqvn0aQ2dA/BAnNZGtXIPVWHc924J+2V+D1tG7p4pgixgm3u+plY88u8rPATo68xF5n6Wh1iN93
9XaqUdkUguTbB/IYzgCE/KtMDUAW6JkBaOarf169BP8CQ/NDM3Ic17N9H9obnyGRsvCZ3TWNuEPN
LcD1eOzcOh6kdkB2P2Ij6bc3vJrAN+12+TN0zKBPCmDPn0lwNoCz/EsN4gVbjeSrbWmqfIEnYOKk
bF0wpIZc1RcQMgYRlnTA4tlFz6YM+xshA/wotdsbwWaOw6t6RyYNyv58I+zqjlxvIFQAauqsCO6g
c+IsFvWlA8gFdV8dWukOiyqAEJG5uKVL1NmvWBYMx8yp/VPcl/KM42ZQgaJ6FDkbAYJeH2Q/TCso
1vWfgOM23y3pRuugatRNBjV5ANcdtRVBbLzg+3whWUYjaX+kpuE/CUc9KdC3y3vgysejZylwbWWh
WMdhaQFuOJmQ4YvMyycTFDHT4Z//hPbnTYLrByH2BiEYzu3QtT+ryMeWxFcc64oniforcFZal3Qc
QSjsjHInogk1CTLjr2bvbJPKtL74QhUXB2X3a2NAWOCD7bwocvuqIhPFnBjuNdMxkKXNv5tJi7Ws
BFQ/kM5mcAf7S+leQPjWvQLjcEIapfkSyWw8FZUfbtzJCv/D99OyP+9XsQMCEi3wXBTwW5Fjmr/D
JUbD85M6FslT0LRbR2RPInQy1EZX/WNiOgcckgYvAhwKJ1u4GQoEZfCSgAFu04Nj+kS9WZgds1bx
R9kBk2yiJoei2qmfDioG4caTAAnHXQc56kviVWJjZmb63QmmVV267mtQJ3wHNG93lAkAS0bGnymg
NnFE4gAYfgey3HID+Vh/10AOwjTL+sEJ/eqhK9LkENRmvV58OFjI1745NAcKoQ415OvItYo7u0jb
fRp01npA6wzW2h8UUBeVQrFrDQHvNOsuUcgzewfAg9yBbhDan2M29iuwHLyAk6+EOGTov4IwZ4tl
L1JgJrhuA7sQR69V4bNvojpX+6vBnbZh1AvouXjFiacS1XLyxPQPU011jq8DDlPIDKy22kWqKfbE
UMeTDlxAPkrMy2T0nwEv8vCCflEAwJ1t/GNjyb4Ds5k029Rx01WsSboyP/4xRqzCNqy7yyzQr3gg
h1g1DTOfuskINwNY2G9bgPP3RhpEJzFl0znBMcE+gHLpncWMc2I7wylpeX4Z1UaY3nARfjdeqAWY
81uLfCiwwdG5a4NJMyp7FIaBfPSff3RQGv50juKC+Ct0NJ7cxIMzoP4f3yDalXT/7/9Y/7eTRa/q
ukyfAPMoz1Xh2dfAEYcmNkG0QabKQe2TxiIFA2TuXMuuP5Sy7O4ZQH230HRaJ0k23NVlKLd17Q53
CcPfjFrk+9Db+ekmbweQ4Ntl9FjU/dbVAGaw56rLpACXg/QO1q8oH993WZvvqFd0qlnzAAxC1AuB
pnNZuuUDEOcAECjX28eldeoy27ppwZz/WLCRHZpaDGvfEelj2lbq4vPwe8yrVQF9oi+xaP37wkou
SKAYz8xs0gszvAAa8TALrxN7GxQpWzJbpIuAzssgCaN702z8k0MWCDScsPSMIMIOTzP0eWxwnnvf
GCLuj3WsqXsgeEdvBKjCsnXoTeHZp2/Y2K1Hvyq/jCoLoOXhQ4MG31YwUGB3rQd5Vg+BMm70xy4Y
XXYFeOWxckEOlsRgbGMq5yfso7IdtB3qrxZ+/o6C2kVt2gA54TTTCcOg+VpPAGWZ8djtzHAA0t3D
3gRa3qN3toYMBwzdVDeoQQePXmxFZbpZ+uvK+mHnTb5qrWhooajg7V298GP6rx5lQXsfsPCbVQag
iX93xdL7hvoMLK+JjKAy7NmkQRT27lLSBUqVkueqCkFm1wzq2NRJDZwt7kDBU1KhEk2VqEHXN6xd
19sJ8A3sINQDEuVw+BkZHl+pjiVfTKCdtjUyBleRpOKEDJrcg7a6um9jiO7kbha+MlHchGVj/YXq
IQCw0uoHK+NpFZRGDK5lHKO52OdcpCOLc4XH9G4CcOLBCzjgMfj+ftPCJyx3g5fUr074K7vXtC+8
q2gCtLQpzQoiyqDh2ZIPutwcW63RwoI53PqTY331ZQ5taSt3NPnd+CD/amLk0kGt7v0Egcx6ckb/
W8s9G3QLrryFtFF2woczdgw59ieKrdKcr3hggypjdNuLqS9NG0I6czAEjjPwMGohuLAnaw6ZgGoY
q4TJ+zh0AAJNhL2TpSM29Euh34fdQ6Sn5eEdSjH5fU/fNxDJT29bNVSIbeOpGK7LXg1MEO0OtTjj
mnZtXN3ko+doxa/kJeXgEtdfRpchMWhHRg0u5gZUQx0kl2x8Xat9mPB2N9/H8zLzGAwMtPoJag57
MCxtEl5MDyVye67Bn+hNXbivTVguBorq+RMtnBBGPVXgdBe/LPUPJouCPyLjAcQHoKnsUnCAy4n/
5brYYE+opI2C6tkrhfjmtTZIm1hevBbxMyQ/HcjIryPOmoMfo6Zelm28szhiRpFPz7WViU0NBffb
EcpjBwsKFiejNrIrcgHhNhvi/lHUXbyCyEH2rcPRuP52NUPB7ht9vJgWJZiHflnKZKe6jEwQlU94
O+gDSxuEM9swTtJNpk1H5wCXjiks0g3eJ8gYDnrHvkRTIA0pUOuS5VxuR2QBT1WdgmdPtxI+tFDT
BSUZHUOUmodsIRWbTyWEefZZaZ/JHxZ2tcY/ELKbIx7pgxiT45gE5utfUThOr9Ics6PNy3FrpI31
ygp+Pzl19tiFmXkF2RsqyXVw0Sbp2lO1vOJgrHjEg+Eu0vGOwMshLBq2CljibQqBFEhqp816mlCH
1Mlnw6v8n9ABHlYWT5LHMWH2fhhUffSx16pqsz8buVuApTwJrkkOhBu1yDdqX6Z91CJfFnqQk0jq
+/8i9p/nNEb+8Y40n5Ebz2WZQoVKc9f5mRpvs6l/szR1nZty+8AqATV2HUEXMG2kG0tXkC8+nBvf
OUy5lxGyTRuryhqw1yH7Il35FGObeOgdIznYzJmeyj567UZe/viPAQUAqyjPXPmVnf/Eie0x5chJ
eRYDxsgK2MVGWebVTHi1UXnefzNUjgOyMv8ZtMhlTlhl3Vf1iJp0aALtZVlnT1GJirjOSd3bPja9
ldX2HjYeyFZmZVV/qdLEwePSZUcyzUL6mwLEG3skK5ovZRHneHgXyY563dKf9p4X2Rvq9WPw1w84
xF1XGYq269KPkU3Fq7DBmhq/OamQkJf1dzBWroa49H/2qQBpScz8xxpY3T1Uxv0jxUYMzKYBsLqf
YptK+o9cxw46Nop48B9Kef5FpQnH544HqlDPCkMfujmav+vDUkr0VmZGqbAf53cbstn7JmfBzvRE
Cl058CaDMZf9qfIfPB/bHyBAxn945db3ksXyALDIeDC55Pc57/N1IIL+R9j+MQ/Rdfahx4xHr+xR
0yO97uTg1XHjhhPbZH2b/xEO3YFiDVXdKvxov8sMegNhG7aPlrQ8qGwbUJS1QCYNVj8TFJDfQH/+
NFhW9RQ3aXSMsE3ckt8GKQ+Edb6NQqV4E1bDUUTBBaSI6XmMpbsFq1F+Z7jtWwtZK3c7QibsrmKu
u1W6lcSvte0AjtHb+ZYIQ/DdhYwUym2QOvTcJ7vsICkCXpFsxOkqhU2pKf7D8jb6fU/pWZEbuCCB
N7G1dExswT6B1G2kkUGmXcs7y0mPSNn7J5TV+SdqWe+txdfjI4B4qDr8XewStoz/n3wAVyNtAKrd
ZGj4OYfKZbOKpAKxuLYD3RJ58aSqPt598lME+eZhZIeA2zcrai79NM3oA0C50pMNzIxBRvvrJgXd
lOxCJN+9KO97ENxVZrKpkBw/Nb9fGFYMp7ELAaLRHX03edgzvcdQD4ox/aPsvyzuT6Oog3zUAqrZ
LVeL/W/HLSEhqgVXeQ/RKzpIZSHrtjlYuda1THDO6nNvlQYonava8j/Q7tm2/zvtnod9kW1j8ePg
bMK2fJP6P/ysXTnZYe22wV1lOTjOlZtq8MqfeRUnWNMnHIR/hXdwIpMdZOzVD7YPnDYqufCMwsOt
5OVPNQ3gOXOvBBBNIMQHtLEw70r03WRxmgJHAOQoqvgAMiryt47CAGc3daQNOlJImd8hVTB1SNiW
zDyC5qIDA0fZmUi31MGdJ6fgzoW0+SFtUY61+HjbG9dMTVug34WxojiIv+xcu3CuZNElgKLBylbc
QrlBHNzR+MJt0+2UinBDIY6+hSOMYL4F+ShuCIb7RPM/ToW1Y4YVPiZJatxFbQqItHReBmYFh9FA
GRKZuZFO6yqQ8YnMfx2kshyivEX4Y2Geg1KSCph3V+R9camD4Ss4rQFvBisJjmdx/MOxNttwFxha
FCkEXxlfQ7qMvyrQFKDyTmZbOjxyYv4DmKPoro7LEoncWusU4lCJRms+BdR8Oe6mjbi61p4BoGrV
5F8cLDhXpQ/I9QgRDpS1u3+FbXTv9yx/nSyopgG45N5B1crdD7wsTyJM3obj3PNt+BS0Dzkrr2mF
DA2IJ+5BN5vcyywovuQMagbanfWDuiL/1K7mja+TeXs+ofyOetsgcUHyarcn6u3j/t7Rcwy/5gAK
aBVnY+SAOMZH2aojTIjsDcBH6tIMrMVQ4lDyoL4ZeYMvjcuTjQd0xR61foPxaFgVWIdAxcuC8inV
FwnA5Uoqp790jiifnMjQZRNFtaOQAkfl5xKPKuhnIRhl8v2jjc2NNiieJzVOh+3WPMZ0g84Nx53I
JZvP8YIBVHJRB+w0L4KLbVRQ/tR/isCDbC4EW4zLOI3TE/4lR/oDo5ov2Rc5Z3s6FdTDXXNwb1JQ
4FP9CJWYtLnONAFCsVkqTtI4q6A58UL/DRTg8JDP/ytzIQoVJIeV+zZ0bFEa6E/dcDQ8JlEXh4vt
ptWJT+VR+OLNRf5RmyzN8P/t96iedXG2j3KnaU//EVZVDkgCoqqE/kva1kjvXbDnkEURbizvzVD2
N2TR8DKL1Dy8HMRwbLGdWEXhsJ3C6FSKeniMRNffMg7OfZ466mtjAGkANHhx8JpGfYUKyrlqQvFY
oyzlNuVQsgWcZfpaQivl34YlPGXge8LwVs+G7Uah4hjfpNRJyl0dJvXZE5yH6zxuUHJpjkkDaTo0
P9udm6XNigbMTSwtvjChnHmS2UcjWTNAhoeaHwaR7VcgEfHBzKM8/zr5YDZHEW64C3rk4Dx9oZbd
gK/b7+vwJC0GSe1ffnCUQpipV0m/Lrs431IcctbIxdA4VInIq6MTEphdBhn8FEK2i6LrjUBOB9gM
bAk3GUtr0MpLuY/j8udCR80zHBGBxg+8fXphTx2jMKsV72x2Ih9dOrl3ymK4n404zs//bh6R/Oyn
uH0J7Am/c8O0zixs2ucuTjcAH/BXDTE7sEiWO0+bOGe+dXsje0Q5ZgXCeNTGjypoXpfhIVaJj9AT
2Cei+rNkgQLSH/pmTTKyC7ab7GK4NlKri00titEjoFYz7SiO/Mzy/RWoB9VmtJFdYEYcP1Krb1pj
brXvrSZl6XGKfXA2JaxCgX7H91ihOC/44uxJI8uPbHuNqhfzKpspvBHTVIBLC+fVHncvjugYcNxh
OY8EN6rzkrInKcEloj/9p3/HYlKvrSDgKVHQWkyNfQJU3T5FGWij1nVbYeFRMGQOpyHOcDaH/tnp
xS66KNbSkOHZfhvwPk3o5CDwkv1PojohXpUWWfsVqEK73UJ/QgQrn0yR5nduAMk2AxUqUoDsgC4d
CB7mFpnC7iARqYbrJ/+nWFfXFaUobNyh0urj+LDt3IPHh/5u7FS9Zt7ogM+axU9OF+/pMdqLuNyH
rYh39LSNKhuYYF88gS89v5aQqpmfwsvwLIA+LIqd9mkMTXBLPhDmLcC6wGiKL53OZv0yCCkHgwFm
9uVXGFBYX2UTbgEdMUHqHT4XgSrvLaBSHnAMoCDVhHpoMunSGKpdh30R61xv/0A+DJI+jjcAq0Ze
bnTj9dBkOPnP0+faHNNHVCWxC6rY4Q9sHJUXTr9JsIoH8SnQMpcWOosdnoEQdEYWt9kkdtKsDW2a
KtN4s/AW2o4IIR/FuV3xm13aLzE2wGeKoEnn6fT0n3zz3UAW04ClJmKrqfaNA/Ik6kyXlk1gF1ls
m9hGFtuw1FukApRzl/nTn9S5+OcZorhe41j6G3KzUJyqRP8w9JAoV6jsWEW5V5/IFGZQ37lZvSaL
LtBw4PtPoxy/+4OlwOCbqxEvckA1WMb2PpJlW4B2gxWvMubdWM64yww5noy+7dUJGfgtKF2a+9yv
wkddtIL0ivPl3bIHiJ2TBUJk/Is/Wkvf/zauFtxE1smI1sK0s68B5LRSZ3jpc6u8FmmAzLV2d4DM
b1E/AFlFbXpT9ACBJXGPndPw4LP+SlFYtIYH0+sNJGEQBdqUDEiBtEUmZp7aNZvhxTXit6lRzlg8
2oaSZ+WX/c2oLxBljFcmcDW7IuGmhZW5fpMPYXdTQ/mBW0l91FpK9j7qkd5qg/xKEXNwnBTirKJo
V01Al2/msXwKcNhuZVDgSk0b+GUJ3mDLsNeFmCzcQM9N96/G4O3W8x3eb0gh5dgCz8gdY49l3z5J
Eh8HdGV2z9Px0YNcCoqew+gQWbG3UVbnvozOYK4bCFGcIHLkvDTgzKNBEHDL7qvBBoPiVx/7goPV
B4cgLFB7aoK34jxg4z1f8IuBano1TahK1c6Emj63L0DIoKKdxizhn+eY7SpOo7WbSbmmSJqTWk5R
Aia9DF963j/VfMMlhFofbjv3t0PQn00UbEbFTRS7xn4hAMo0cRBRBX3yUccn3/t4HlX+zC1EYYB/
PyRhDhrGwHHuQtk061BEyZ5MG+iWuzrxayRHgU0lH12sXFXXKMoOyPKBZo18SWgfbbsMLzLAl3AV
1cXbVDQLhyDCGdU2915UOzuRgkphSNL8fuA8Q3U5TjuQxQeK1LKy+05fotJ3z0AKzBHk10zzN26B
/2w9iC7kz7IffEq828U9ZMbFHSN5WVyNCXkyAAlRI6Knpw4lKvBW5GmzX+5rNtzbQLeo3kZhxpO1
oz+vNwEzs8xFnxe/Os3A/uuTsDH3znnm3y//rKEOUKrXo3wy71/iZixebYHSPDt1kKDUpi+atZmO
07PV1O65B75rHWp/0/fhClkhefWwz3hqMAX52dSzPQe7xo6Gp80ISkvodqKQKMBGzHdX5Eedrr92
E3c8NkO8Mhw53ho4TrxFLXa7TkNe7uIxhO+9owfZ2coauLGnjlD3UqsZnS9eBd28JZb8mY+8CLQu
Lp/8EPYBS0Z0s7iTKRNX4WrxJnyM+b76s+CRkpwj3t/Y0hZX24lWgWcVoMXsPl7IF2iBW+oInY2o
Rvf8d6H134wMFRAVIuS7ZdolDJXaVvf5riPyIfs2nbCt++3TfDIVjaVZS6TENtC98oFGxWeXUwdB
chTfSLdsj0D05iuRmvKOLn1pyLsJ/AVdUaubxW+2KOFHoe2EHwZiIbMr7xjSvp/Hly4yPSDHqMDL
a/mXFDgzlMooluxGqxCrRKkGZyJ261/c94tMSj4AM28dJbgZjtRBo+fo2R44CsD68TtxRxtT5Dzg
nIIM4o/uWq/d2qgY2pKvk437UBRzAHkqMYEf3jbMLcW7eCY/cJSSa3rqxux9bNRZv6p7CR2jMGaH
TEIv2zXbAs8zFLFwq8PqFxAK6A7hUuo4PrVI4I9GsyNf5wOuiH0aBid6MAQyYOM0NQOVqI1d/qoD
+tKNS3ZeLvbvJnVE8cDOvPO/CpF0u8W1jLLiCOUoOmzxUevfTkcjlmAam/aQWwkEcKOdWWHFMwCe
ELvdsBcBCEmxawA+YTBANQE+z2pdeV1731UuyPvffWRSB/n6dpcX9aHNgusE9cuTpS917IC3nZp0
cSQDl2jm8Pg0N5euObQKEh+bPhW+TfAhSk2i3evpaQye4vZBmN2u9FwUq+Gdim+t51wA9MLBGzWb
LPObDYc2NtbhzcEKMmCUQjdBKoyaOjxRIDjxkSg95eBz94YCvTn2IDt7xPED1eLRpU9DaESJ8NDa
fj7OHUzX8VFF3+8h5CdXAGGLvZX5D5GRYhOkJgvZdG6B8hAmtWptUuvvzP9imCNLqwQXy/gi4vpx
qBzr0GOzdhOGo7FpLbP5ApQfniMQ9vhhOy3eGjW+iENe7qdGye9GCFwr9JKtp9EL6q0lwJkaibKB
hkwXHpRRmfNMKMZsvkDcqQPBfw0FxQEvF5Dwu5eml28XUFXY26wL1Ip81BsA7NZsyK50YA+Wm1Wr
Cm9nQssVtbV54AKvw8NmA85BEI53t7NFHTSF7JoMgb9PPjsNiJ4egAYC0TqwFba56ZvEvKRlMpyN
7q+qQoXAilx0Mfs6B2dsurMMPLCzuDEv5J/jmLbjCFz1qxQZ9Egm04l8HuScshNFMhyjxOg9QjPX
bcUp61PsfVHYPp6wGQeHiFf1/aGDJuQJ6JTYgXqA0gG671+85BCTCKwzBSzTLPEj1PGsNUWCkpet
VYiMtnCrDtwtUTtfhtG+6SdUcX7yk1ngGKqCYt11iSe/5+X9JXTF+pOfTAjzIUWVOQ+zBQK3VT24
oG9fY4lfXVNj6iWowIDkOhq1Gs6ozLsF9nHcx3kzoAYfF2o5LergoZhuiI829YPg/rYTKCj0zKyJ
1xROgTRhgvRnvF4moh7IXEQgx/41MCpAPbSimLlJIykytIJ+VwVFP78BYsjatyjjv6FXwSTS9jD5
I4hXHAgh0PvAc41z56hyPcbQfYwTMTwmTcn2huIcILF0eCzSZnpQ+H5ChvFx9hRYImZuBw4YHQCd
zPwCNPxPsgCbQVjDkW7HImm2gOGdJyQTZ//yjELIr0MM3RTAmNI9r8Lx6lUlDtP0hUy6jAnYR0Id
IlFGOEJAHYG8Bv8K9UiG9bAaoSaIjeWvKZaBy9xL73KDZQYp9aNgnltPQzFK33qZgZnWV9lDeJxY
g0KZxQeJVRaRAdHlE0EQ0QdRbCrBWqdjFxcNIJNaFEbme+wyJcPP7vR2hOoL8C7XWfeEUx/gGKcw
BRAnjs7SjZvHIGieKiIOeffXlmogWNE9BbYHZhiZoj7UR0Len+p137j7tsMWBlP1UHdHyx2ZwFfa
sJvVYlNrdlL/MobMSTkcRHwmuB3eJ6MOH4Irb/M0uoe6Z+dik5PCmSOtQ2jY82da/J8/Dn3aeRpP
4ldhRo4btevc4hbaYJInYslFGpl8wNGtY5ObR7KWywf2SnJ2ucPPMynlYi/hC6GlnrATo782zK8G
HuzPkYq2pVl5r8EQOztulNaezAxSM2XtOi+dUSYnrwcTAfmVXTxPWIc+dGaeQPsTuwryV1UNQhXo
pFzDwLIf0jp5sr3cfw1CACQ6/a4YLesmBIvRTTMl1k3Wmz8brxoOCZ6DAfDWlXVyID3n64jZJ3y3
R+VwpbD7900b+jO/ZsjXVpxOb2FuZZvbyTdwZqbH4ugQOSxq9qgTaHML+sAjzuNWdF+g7RR0esSP
CWmZG2H2YSORJwsug+Fl5wxcvWfF7AYcRO82Oau8xuqTmnSh7jmSbOwo+DrPlIZ//LdzLBM5CU7W
HBPg+Qr6s2Iy1IrhVGwL4Fu9BjokBvftiCoP37dfxwpLtrgznStjkaNALZCa5wyaCRTBp9q9UotC
qDWo8m0qMulSNfeZ/UyVmP3Q3TSpKq5Uudl0dnqL2qMt9dGF4+11qJRM1ouvU8Jf92ma7hff7xOB
7Hi8WpW/B+INDGMMqSsAmM/jELGzPyB3s6amMGJVr6hJ/aFo2XmKAJ3zVBltVOmZOMgbP17+Jx8S
Em9jaVh/UirGu/99xv9isgYKIyVgZ/gQNJsZYv/dVsO1D3qxq9MMJWMs9u/7WIhVlqOcl3cMfFfe
+FLWldj5sWmDo8vC+ZcNuUHISqenrEuGJxbH1S6Bqt82az2YdZKh9pjLFfWaoB+6jyB/K8EB80QX
EMgekXXI7yjetFpAzWzspanTwzJhng361P0xKWMwz1U9SJ8CECOcJwNyYtRaTAAIBGS9smxLPjuw
u7OpL5V4KhjPrp3yoPCrLz5UhpBDf2jCHrk5crV5scKu1b/MvoG1R5S6OKfIabC6CysUYgVWdiZG
3w8UvhIatOC8OZG/1szsS2dahSAX7SJrnRn4gYsg/d4xla7TpKtuw0Lya4UiujWel9l3MF1tK4jN
fhVVhfe0z8AFG+L4NWXqhgKCDBsiGhkDyZtFJr82miWgHiCm1Y3FN6xFoeau0vpG6Vbg1Or4lgoG
+sczVr0QYBohXif917hg6Q8CJtD3iktUqGg/ueyRLCODqycWqQ+BowqbdeJMw+ZDV9xLfsjr/KHW
iWi65AmAmrLz/D0lp5cOag1W+2cYtuwwW5pacB5lFs2N0wXfeoOJuTPXLo8zCypkSN13vlJ4aebR
qfKC7mnwnECzrfpbxYfuCZD7GGmhVK2otwB/8D0eNVBjL6Z+DQzmTdjY+W1c1f0TlI3l2pFBeKBY
0yuGPQfmeIOkJM5ceHpMAMvlq6lL7TPJDn620zYojjj431HvEjd5PV7E5JwvUQOWCJ+ll7g2Gd6r
/VA/2YzrihFIvOqStutyKUFgM5sCh61nH8LJ1Ln4P8cOYLUbmLsvXXwd/i7sv7iX2yMjCbYhSBBO
nly5E8+2C4v23zJwk/NTDJlcz2DrGSjEaOi/EZRSwBdKyLRlZvvCkM4As6gfRJeuG0CQXHnI+Hfl
FuTOLnQHpyK+zE1Q5cQXspkFZR4ji05RiJXzhga/hYfTnxBXZPvZpBnnbj2YWlaYOmue8HpDEwax
1VxMcPdE9livULnDzj22XTV40PCwtoWXn8lp6R5FQeSk7sKb/rRqFuiKHzz+/3aKD7PNTYrNEjwM
UM9c7KDE90ylLjy1I5RI8/KS9pXx0HTdM9MVyUMp/9b/N/E0T/0+T+FM7ZGDoRM6X3KjMw5fUGrk
IZc0bqYocRbL0lapprkPlCJv1u/jgJz4NMsyTvcVe6NNpmXW5Y66d4nV91+s9z76bAGAIoNdVckq
bfjGYYZY5R0PYpTm8fIs9MXyqjzf9Qo86tKcyjO1QlF4KB34/6RdW5ebOLP9RawFAgS8Gt/dbvc1
neSFlWQmCMT9Dr/+bBWdxvFkvvOtcx5GS6oqCWfaBqSqvfdHEDQhRxApTGdODqcGdcZqCddBaQSY
7JCv3aavz7nZtVuJmgJUdaf1mWzUG2pen6lXj2F10ipsBNUErhrqOSVUY+dpejmdTMgkHGbbsgr1
Kqjf4mQLAMobx3IN+hhO6iFtrz7G4qAZdM2Pj1F5oIzrihbQpUm3jkZtl/qeuiZ1vdazjkDOFu9W
cvFOi1BtZlfW0UkGlKpR1570CnyfIEzwh9wdfJrqVpoN1Qi1yryg7hpyBUStDdoVkT10rkz3aTV2
UM0tgAInI1C/oO7TwIADIq4HMuF2/B5HQ2rIKyrQMrhMnBY7rem5LdY06myeT14VmyLLdgomXJpM
2B/+ur6KDTrohIPp+j1umc8LL9kbttGt6KqL4yN2sS9rStywN0ypFmkrJlm16Qkpb9gNvgCZU2y6
GUgfqJOBq/Go0iZDEqxRNrLBP2c8WVE7nqg3D4cJ6j+LRzN6aOuUkLQeWtc+yjLhx0g1NPyTjUJ6
a3zVNR10Ch+xN1NpSPMpRIa83YFDzWvjgyzCZKWBagx7L352s0qg5EZcN1e23gsPwnTnCCueoJUB
KSfcm/HrtE37OU9z/QHMxxtCb1Pjslyuqihjp9nWd9D0wCsKEMzAe2ukhwdcZulqqcKvV2ckFhlU
klAazhS6RD6j2Df4vviLAqpg7+QyY6BZ615k+SWDtNaOD1V757K4OkSyCg5up5knI26s3WiAdLkD
w/Em9/L+kXUMtQFZ6ryIyAW5p9t3n3NLRmCJidvvYyfvm7FnPxto5TFnGFB32H/imtJP08P0aPT6
8KPUhu+66/RfoNVtrjLQV4BS0PF8gc/wJIqx2SwfC1V/ig7IKeePZVjIWNVW8v6x6iBzUXzIgGEC
V9MhlRV/sgyFpe/ZHdRA+FMTmfypVDooRgFEY5Litm3HIXtM4xfyUVSM85GNBGndhgLIYZXDGqyx
8QNFhEBK7TUrr326CNmE3b+yGqAYise7rHucHNQy0BoU0SoRcT5AwYuGTQvRvwinq8tV7MwN10Ee
QRZGfdzRqNijx56RDB8BNxjBjQHSYPHGxgD78Fh/FIrlQhfgHe4CJNrxzAfFhwbd748Iq+0SH8gz
b9u7SYcadWuqcHwOPAv1cgiBoayj1HwaIj9fz44lrgUs73+hNjJQT/4bghL1wQ6K/lElbFpwchQu
/V72j2+d7erYIDxUdgzdVwDMmZv0q04kyTeIejxMENH9yUsQKk+xK1AnOK2Zl0Z/B47+uSsT/Quy
je6q9Frzxam6ad1OVvWQgqkIBfIApUkxItcEUdMDc31ZxmJPBZCoU13FRRK9OVGcnhLBwzXZqwp6
FYbk1v1Yie4piZJnqvTR88DZGDWDkAcOk1IOaUprSscvHgCcDY4Lv7dgnl9rKKjG733ML0NsR36l
HCmbTigXmz5lYATEXkk/GgnIflBIwpFKbbKLo5mXWMv4izuUzUuX+okakKWzxB2Oc4NLXjv2ixfV
T20/rfpSZC9cD5P7JC+eadQqExvZGrnd6hH3gvSllxEqMrhgh8psspcpSZqdDpz7miY4shq38VhF
p2Sy8/vEMnvUFNvphuPl31x7mszvQ7C0+Ykymun0LXezn7W0RNquUhB4gcGi01Z6U+l7RrVJ9qEE
FPapUHVHVmDyfVwW7kpXlUrUULydTfq+0QVqmcpTYaT5UzrhUGVECtBOHR+owxilxhLHcoqAmBoa
hlIREKN6AnvRiqGbdePPNm+BPFSBk3KQ92bevw7npWgarQcs9E9P/7s1FJscVPOYnTtHw9P4VbPY
kDPn4Hv8TyE097+I+y9CXDC37LCBvfsvYpfL1hMe26t5/PsnvVmm7O8gfGkeHQOsWKBKbk7Uo0Zy
BlUn1VCPbMVoedukTl8X083UxXEzleLwuMdh67KyHYLuxTH+6qJYKDJcQDsUf5xQDfX+P7aq8Nam
4aSH0mn+sZydJhx03XG/MRy996tWeF+7Dm89+RD83XJxn3tV/sUF9nzdDe1wsQYjPeD2WuwTPeIP
2djep319J+1uWzkM9FtRgcrnUlP0TGLvTRoHl53A971VFvjmKDPot0UJZngz4SfwkWV/gcj0KQlF
9720x28jbnhfvUwkK9QZyie8tQzbACn689I4UFc6uzKMzsOXG+sypF6rJZrf4za2dkUjhhXNFLkd
Dqv3+SBDg90C460vm9rgSEz0gm9AXAmYHVjujoQz6rInjg3DG3gcyzsd76c+mSnKtdyfeMPlMxbN
cELXD0wgKaQCrgGsHKw7/MV3dt0Ur9oAEgFppd4GWcv81XAcY9eCbWKeW+f8HcdGc0GfHZ8gxwI5
PjXX8HCqFFgOzjvUXBBhRLgx8q/ZlHk/LMO+QO4uepO2SLYTQJRHnHa5uLtaBbhZLPeHMW7HMJM/
2m6AKnvT2fdFrUOHDOSta5x1+XhwDnisgk3W0/HcwcGp94D8YHovXLFZTIEHuzJVmUzvKYqcgd5K
9fAdDotNa1EO6CV4iYBmqPdAcWmJpzJnPPMpjpZTXPknL+cvy1Q35sWDiHe2dH80Lk48GY5bsG0Z
pnPnWRZe+Ka+3uD9CDIZykhNq2X9sG5KGwS8eYA3hTLFPcrterzwO0m7vY0Ev+qL4J6xnwMBj1hX
wOScKM4CX+6ZFbq172ybq6P1ps/XtlgLILU/W3GHLy9rWoglVEptGipWSdTKEw15uvZ4Lj7rpnBO
Y160qLYsoP9RcbCMRJ081j0Awnie58BnBhKUSYCtWvjYYTOa3zLwXvvc9trLEgtZqfdYkP4Zb7Uw
DjPJAkBc8bpOIFHrKag7QzX8cUABsjzrY3E3uP23CBJvEBJE42TNe9OF2vWQvBRHIX8akoNCuCbt
QwQM7tCCdAAkcIG86zg2ym72KVVi4QkOfZE5V91KCY5TRJINYF5HmfDgeGB6WmmuFz+KwInXXu+G
Z2q4BFfc2jD1Ymu5HerP6rEJd0Upg4PoahcVVXlqo2xSgkKQNd0JgMAyAB0Euu4iynw1LnKXbXQH
n5UmzUHkvxoDnN0itTohSWawqgMsQjp3rQA+zEyB9Lgyelbj3JFb61gDvT7B+M51AnYwmPdM1cbY
gjRPpQPkUxW0xqalZz0q8c8t0LdnCgm9frxTE0x6cViCyTtqeEPNKuO41IH3ssRBrwRtVmzkwZVg
J1WJU9wsw1nE+bAqO9STVi73kc/PT4UCXywN2RgBMP7kBr7vPTpwWnMV5xPAyWqFJRjZjlOP1+vd
jf120VRd/WpapKfbpO/lQ9aAQ7/LrZ8FOlpvmT8t0A7gLz93xADLR4xy9Q433lLwajnl1u0sdzVX
VHbVz1haYE1aRBnJcVNSeVN5+TE3hJYtdre/ijavVkFyH+V32HIY99aklUccDAwnagpTDqckNt+H
IyTssdkVmxs7DWkCxd4Ml5UqaIKUK3JDp9AfOk0/kBc5iPdL0PBPtiWEF6MfMp4fa/Vbi1tQjsUO
SuZpmKkf4dhFYJij8dwdSuMnK5tuSzZ9YHu3jvq96IAj7Qj7iaqZ8kRj6oHkojz9q42B0+bkvP4p
cplYmV67Gbjd4LYB/MICUZAQmdg0Sq7yxkHDxQYink0dhyZOLn6br8kYD/BIrVICfjSvssxFyqja
D27aQNDM7RPDRykbdF2lUd+NRcC2ZhD8TaalAc1YfbcMqWerCXWhiQ3gAqhpV4ssjmV4M3dCtQYI
O0OA5dQCdNklmGw0XBwhdlIr0NO1mywrtXXcTs6xAq70YPSy2zJRdngJqU525yQ/qhS7EbAruo9t
BpG1wPXaLTaC3RuDLnqtUP4UgcL6fv/+AzIy6Op8FAxTqfBcNfyvBcMdFRDf1B1TFTGVIddSVBvQ
nbqnoAs9aLcX3omGDkSRqtXiCXD+d+jB1rSE0AxqUNCc7XIPUoI4ruU+M6Ch0cQe3rtHw9gAk2O/
4Z9yNi0W/VV7w/cGMhkvAuCUnWVm/WHEDvoxsRLU6aoIS/u7RRHidxw9BD5vcFAT9XVwZGHXrfNM
pK9j4Wh75hmWT8MYtIynOrYZ6Lz15JVJ6F2ORfgXOauxTx5qFxksNdMLm+i5NTmoG5v0lUw52JwT
EywCGjjUJQ9ebJxXniMFZbSKAW8hfZLuGgWCdFNPOwhDgqFeefsUVEJ86nw8BqHcpCoTIbsXbjuk
qddzjWLfte9jKj0EA0yN5LP79Z0l03NR/EXoMSQTh/2IbCCOAn4hyrQaUAfNCZwt2ajhg3VB6Uhw
R6NIpOUld7UrGNrNQhQmcxlcLdTj7c+2wGTbr8BCk6G4PJtWEZPZA0QCPGx6eXDpu7g6zUOcIgWo
syzfYyrW4ThXxdheChr/gvg+q657G5N+/NwD94860+Qlr3T7fpIDqqCUvc71eqON9QQZBAzHX2EQ
5LTvRTt8xWl2dypaHa9ZsszvIyvAvj6NzWMy2AeyW0JGEI6R3ltdx8mp5ZkEyWIOAUOFn41th23T
rmtm4ijIPMa+BH34TBxVxfJQgKTtyRtk+ZwZ6Y5wtB0ggiCfqr0ZdEtriIg120Gp6ZqejP3Ys8TR
APgMb7l5ul4oVLhR97usaj8FgYUDKaJPmSlfqWsU4LMZUV8vEki/BMh1PVADTU9Q8INI2pLjg7DR
kNmyS4gcNDhNuAoFmnIHAE+Ek61fcQw56ItlzZPIbNvgvq28/t4ppvauhjCZFo3NEfx37R2Z8CfB
t9/FTyB2PdzAaYwTiWmnN9knGt3ELTZy0FJS6yI/a2ycrqr1rHCA5A+55+4yx2vl/BH+EbNchi6v
xcknWnv+XPQRl2WE85LFXikC1DoXmb41ouwh0kt5TtuheWriUZxH23ro9ATwJ9UEYV9u8qiqNzTk
3K6fUlE82Fb4Pomh3u0sOJsnVTEYornXeatencRTY6vjeOoVOOc9GdBVM3uN7cgeamYMeTIKGaDD
Os8TYC/5rfsxaVkxcGuxGvsAb39q2aspFLME9rQuXUJKjiqj1Nxd2eYuhQOgiw+zzGyRSEfGP0DS
XjYHbOeBxjKl6RvYfM5DqPmYUI6C11S5PhouXgr+P84FJZEDrFu+ZyjV2QyUC4kVlRGgDaBHVcaZ
IpiohJO6Bv4D0LXNwkC8OChaqMlk+1dHoZAU9QRStAipugoItB6FmBuCkaZnBrALiLt4vak0qR/t
NuueTBwdAsQaRd9DV4tXqHbG8USN57NdiY+JQ2I436I8bOaJOcDiD2btvujaLs7r9mzlgGD0sRP2
axp3o9iNTQpJXj1EOhtQ3BYV5arLavFXBLFZYAyVLfE0SL2qJeIhBRYy6rLNHDgbPxY3JrDkdrVT
+XSt5apLXIZqViD38c/JJx2XUmc8O957f7dQdDtRY3oBqv1j2RUbGSNjWHGpI7EEiZGTTS7qMgHu
nW0DgvCoATX3PKT5ABxNmr+sx3sduz49L4oNRznuijyzcQnqUEN7ulrEiyJMwpnULsdh0J4Cr65L
4WTUy7jb9sP0dRDIDjJVE0a9NkICcLExlKBMDpMHMi32Zdip+cvwTyFk+y/i6FOoK+Z2+48rpkWY
I2GsrmZDPMFvbRFvgCPVzzz9UgFNMZM+m4pHn4YG2FKgNOJBA1B5FwdN8qzPi4VnusagHlT7UGgD
llM0YHKIrQPR91FDbH3OB6XfYrsJoSEgLmtWOOY8v0VZ+UwEuMTKwm6hNN55eyC+oRBqTE8VEgZn
XceDMTE19gVKcsIHW+R4dstJe6rb6InsU2qXG9lX1WFMQw1k/Dsyu2Xf7Z0GdE8pagW+gITtFGHH
8CJDp7vDNxHn8rRq1fYrnKiFFxdnRI9TbKKyCVfD4SqQOdzpgcSuojeAnuZ4dwiaHYTgAdNRy+rg
qUP2K/4kpyABXr5O1lOOn7NmF6B/lFW6HYtIW7ujkz0HVoUKcWseDEaWP1uN6NeVVlpbChB4RbwA
oravrSl/JpNk0JbIWs3d09CIZX/nmPwLjaiBXHcM4dCpOtGS02S6h9wG4yh586EvH4ocb5CJ9yVz
QSk9EQmLqEFGDzWWYjuPnQhAtJRVYFhlGbISTYG3Fhw9PRLHSgP+ZTk44kJkK6EiIQbJ6kLTohbn
+jgdyU92KSG4owqJt2SbGV7URRiqfvzFRhfC7XGd4LDULoBokMEUnEAXFJxo2BgThzITteSa/dyT
G63SJ3BG/JpzM5GGzGzGnW6HL10zIpuoGujP2TisQRkL6DTqDQdh8bsttGJwaM9+UxVtt1rzRhN1
4VmAY5Ef+ifjytNab12nvXV08WSZmwno/mOKvUgG7jJ0yUMxXg7azNl45b/qRtCnMf1lKRdiXcAB
8DehW+6aC5SlVunFqoYENZ1Ocp5UQ71lqOOaILxD7RLFFR03IWGupggwnbl6kB5nhxbsuxKiIcty
yyLUQ6Ef9AZaedHjJJ0vE7nPLPSyu5vIm2tS/LIs9WIw7A5Zha2Ty5tpVXujg6qR3toj7/tKI9vK
nXNv6xYyj+nwM+B413GSrn0PJrcL/k2aMQdXcjzjLRA0Dc0TSkmKFSVvE90+t2XifsqEbW110bYH
iihCiMzQXvYjwspGa+vk7DqC9sN4HTjHseXcrqFryJ/aw47O7BOH8bVT6fWBhtBBWxvWVL+WYWyf
uaLsJjv0nzgw+C4Ij9V+Q0+gaPF7WKfsnoWD/38Ls9RqNJ1W+/2i/RA280XBDfh+0eWz0eLqohRW
aUgqmC50EWSdDKvAyMfHeDQEiFwL/Ejt0nlzbO/QRDLFaTkOAYfEg0z0RwRPwN1UpqG7pkLlimVg
ouA43FsqkAeGU3LIaYMHUknRUBOA6VzPzOmBZo0DZFZ6Pf68BKT4X/W/LDSwBNjwBtR/NnOnQ6rr
ipsPOmhcNa30RefUz2TphjTzNQ0MkaSCtsST8BmFGPkc3zXGSYTJtJdT2yh5E3Nd41/wrcu/0XeF
o5LEjyDoe/8vAVqqjb6wqvcAjg13Dh4Yr+xROICUwJNpgzinAT3rj9ydjryutDc3nLSNtHPjqGd5
9TClEEKlCEgP+GMrgycoFz8kZhzfFSbYj+gT0z9Fi/NdhxfkBzKhAheC5qjw2YoAkkoh8v8bRwJJ
GzipdRIt6NXBb/lrTEZqTLsPwIDcGqvFRj2tUVOo+6d5kAWx8TYJYUkQCkC7ExUo7Kc31NWeJLdm
3S0ly+WlWnxIef+ZTKj3VYl6B6pcjmH/xE6h2pNQ16zZFRaZpGCWQAoGrzjhlu7akK/APX+5s1+N
8woy13F0Tw+I+RZfp84/HxA9g1yW3XvHwjB9MI+L+6Wsi49SAITqmCBx0H7Vhak4cGSFQCUoW5VD
yRAptxJPf7/Fk1K/rwPoWsS8j7ZGJQpQaDutPGfesA37rj7OtrgB8r6GImMvwbUw21CPnWw1bIVR
MmY+/Gf6bORA/8EO55muoeum4zlM171bXndLNCCwGprw0nUoTMwcrVvJHDVhKePpplHn/qkZatqW
g80UDw6P+Y42FmsTcn89CsGYdjd3yW9bFsoghd35s9FjeG0fNDfLCZa8ozIBKglYagX+tXSg7e1o
jVyu9JcZNwvMpQg3a3kV5HEtV5xDYPfxpJ7SLzc9y+yyL6LG0XcG6YBbb11mz0OUJVumCe2kTVaA
8pGi6rZl3gUnMhZagfIDGa7Iu9hpSI1lDJe6TNkDG6FQKaevfemJndVwc2drnvvFsTY4/bFXo6ix
DbMKYJlV6RjVj4nsCaQuxhNZTI5XQZAC43hOBaQuVA+lSM0V1ab1SnjEatu/7TGMQJuZFKC9HXTH
15AA3pCxTKvoAs7P6IL0obETKJnFjRi2OTqpkuis161PtsHzcBiVSNABoYrmnhpgqi1/Ao3/BuUx
BVvhuP/dA+Aljkyd9jSRg6J1rx4PMq+eZxv+dOM9zcAZWuADCOasb5dxQYuQSIlKGFFCSVQr6j3o
lMP7zivemwobu6CtkXiFJQqxJUUGGl21L12pg711UYiDkKiVx4vxa9yU/RGJFXeNXPj41Rqco17r
+St4zfpj1IMPkJSQlL3z8IZcI/2/I5E71wLYGCeo+hG5UChl6jlYEXsQWpG3CKvgMWf9SrcD7YkB
sKFnPTsEjTOunVCPfF4AhbCNIxCGcLwAUXZMGEXUr8ysMkGY0QCcq0ATjdvjQkUUQAE91Op9MrWp
ryWpfRBK43xoox68EHWzpeFohNOeOfiz5n1tvzB97O+ABUZFlhqCTjF7HDR9jtUizE/GdlUjr/tE
AT2LP3eFHpxpMbpUWjTQ/dKdM6nHUTN64RSvWyR8ub2WwN/6NRgMLqhUaC4uQ8YJHCtHMumsh1aS
BpbAEwT4ZpstGGifVZNDj++EVMORTFmLO9zQROk+8HSf5PJSiRIrfUyMSxEaI5CAU7YBgyyHGCyk
G7hj6SujT4CdQlndW9CZ0x1XRPhOBhLzKQOLvIHKx9x3zeHKaysvzdUH6E2CO394w//u6Y6Ywpe5
bs96PHUtttKMLJE7oGxBPNZ5zsYOGLI4jSK0ogbHvfk5z8cclcc4PSNvWFjRLuI2aDNiMe2cLAIt
lRbrn4LUPjoK16IDzOcLVvb3ejAAYxdVg09ImLE29nwYs7e2SVNUwXfTdt6bRGrDQo8iaqxEQx1b
DdmXjdmo2ydtXUxzvHcgY723kUg7oMzwvABzRs6QsyYYjg6xpgMKEWfvAs8peikhsGZ54blUGdpJ
4MvTtiBiqAELv5jq5kG9ooyQSg+7rWMnmTV7ydECgRy4qPRaYskeGBWIYDhwxzRcGpFnFgjbcAl1
6nwQOXj8gqlrWO5rDORlNUlFqKbP9S14i/ihA6jlriNFCWUvjKrPQPCBbuqk3cZOtWm1xHgkLrGM
UfcGwVymNVB9MHCTgSTfs2lHOGpmOrguMKLGspvvde1Od6gUxitgYE/bLKr+Em366kQdnrK8jnRs
8KgleC1smol8nF5LcLy1WXDnavgGxGY2vBqAceFUQR9ekVd6703K1qBo9dhI5m4XYNyCk0vCYQId
hoLULe7ObMFJPWj4WyrHFbbODsCG9h6+zATYHV8Fi20mI4JSTgyJsSkS3SbOIH+TTHXJgGdTRuUu
J/kVXJh8TyZpmbiRA02d3InAWi9h1AuAEjBiXFB9X6ip0+q56PNqHytTSzcvcizfwo+Q+bu2fPco
rgfepWo7sDhnDjtCsoMdU9VrW42nUK1Ct1665G+ENJF3bP7gnyLSLlKrXHXnta6WXZbJ0+wSRlzb
3l7pajpFg9v72GGhffC7fBBpCEEGSr9rnfEVpf98t5ioRw3pDdHU2Tv2t7FiBA2ILdJpW2igIkaB
ewyR3AzJH/m1BkHQK+v79gH/z17IioSqB73PNAS9Fs/fyslKNpFbJnvy6g7EwHsA1HGai9Jyz3ti
UKNbCbwuYH+LbTFtkOfNMJjLHwYnhsKA2kKTd4lj9oSdB0ApUNHN5EbEFW5BKZ3NBpeMuErK34eQ
o1Mnt8GFxUBE+iq4cXiygnqqLc9FjCppHkS5ewhxH0BmiSebdwVByFyISTG0+f0IqWXi7SBSD6Lx
IA1vYYl6w+IctzVyv3OAgFERK8FFRmoW6o/Fptu9u+qNrN7Mct/L4vMYkOPrdWYjLYT3XEDcbGS+
R1uGqLgYtWPlOBoKMNAjWxVHb1phNag3hB35uPeIgVlBBmKPf06zxlLLUHiIyKvusvayRtdUAr9y
ktPGcwnIKfXCiSK6TWyM/SHLGh0Vzup9dGlmI5P8SQ9ltTNFW69MMRabhZLvhn9vcSycfH8K6WuU
VkmcLUYtiAlrzX7RjC67G+SYQoMXwzQW3kMRObsCKlCdn3R/o4K+eNbtEZXSVvgpqsDfT5H1aEXI
c2tQPlcTIbxTbkBWPOGZUfEXM5b13rbicJ3E03iRXByiYQQ3Akr2+nOkSxRNRlGxHTPwnvaqQfVW
PCJRgW4l8TgjN0VTw+suBmzceA0hc3tydByjglzPeA0c85tTM3BG2P1OG+z4K4vrYo1C++Ley3EQ
ULrNWwnFbAWC5UBvoLc0VzZz9Pxe2qFvh5Z9G3wV97EA+GSvl/rTNUYe4Oe3XO5PMcvS0MT78Q4X
qXLgdfH/A1rYap+BDH/hx33bn1O3SR+j46ytU4SgAJjE16BlxWYAw8upyxv7YhkQbzbNCohITRZ+
04JgNVHcqoCqsP1Yp1BSVXSrqqEeNZMbj/VqGdM0ZtgoY/w140/TbmxFHD5I8E1dwrTPTiUECH3G
S+sNPEfhJnAyfa9BZOKtGtNPZi8NHGto+QsU1vDxa3FpIR+wk4rA0k0cMGOqHjU1mJXWg8m6mSNz
psIkusuF6XKZN7tbbccGBzV8H0tdMWrqCY9wJgKcjOjHBzc6tSgZfSz6sXr8ZaGBXRf1Y4M8rIoh
S68Cx/dZNCCzlzpLzG/reLH76nVWFTK168CTXbbehSRj+24qTqMz3hvKtNghwMvWQVZY6xa7bKAH
Qu+cs7CBbM7EwXRvmQcPb8soIQehIiVNaegB4YAdJFCQzahns5cSruTlCcSlyRsD51V4oK1RqtLx
UCQHbgjXnzcMqHA5lPUIkrrYSaZPGgi81yCEsC9sMKy5sZh4BNIYsgUfdg/qg2erED5FLfahybyd
HCUYy9T0xRG3wvbHqDY3tZvxPcu1z01gMrF1gio+uWlup68DZ5UPKkV8FhoXSZL5oxNkUu4hDlAC
7Kq3x8G1nGRlRCA17JMg3wwhR9mYHYQr0G+BtHjQxCGobBQc26AUC+Qg3voGYrtmaHZrVw0ZbjWb
PGOAHDmxeIsL0Be5uUjPNNQG3KpR7vVsQjv6uYcUbgUJi8h4EQYw/6CB69g6j1HWWaWAH3edI3xP
nf9Xg+FN+0blA9SRON5AqtjdUBcfjJtzFPnnUHLFdOpPXSt00pVrWdFmVPNbnIW5G1qa3AJsNajo
KuJNwHu82JXZGJ4EVGW4f9t1KcBLnPA0d0sUdh0c5P7/HMks7c0bIyc3n7RwyMD7IFC6lIU4/Jz0
TvPxKp7LdeMw0wdU0zwV+tNYCzBiTSa/cCh5fe3xSo2zy3LCoYdebqHH0twxKJUcgR2edgH2ow96
CknBNJz6N012P3QUeP2NdXhaosTVWTcRpKsiyAkaqmJAjXoUTy6jkUnA30BRoisoTISszR6fEUTB
akhoGSiNWCtg0aID2SxUTz26ENusC+My4fwpwRshsuMCz/G8NrUjNfOYXFfj1kIF+mr2WYwzv5P4
tlFUgxO00xK/2Gj64sghv3xwpQBdwTYLwHqZ6Ma2VlqBzI3bjSmgrjxpdvfpD/Y+6IKLE8pyJ6ko
Vajy0nEK7BPY4ewTDa88NJ6ybZOCgobCoiB7Hq0QSKWPeLL/ceav6S0ORq4uYBv9Uw0RY+5ABVro
KzB/87vQzOkHDFkpT7cL8FLAaNvTDqo53oENsQVlMsnDo6FlW0JBF0XX7sbSvOeG+w6MBtFdeqIm
nwqeryiO3GSkIfXIJgZIqOJvgTmEi6YeNW5nC98ZykysqyEDc/DKq8Z4HQ9xdKKm7Ov33o0tGLg4
QToOqfMyL9DehJM/YTqqz+0A5OpqnavAeaZXxZ9zIGKV+MDoetBwSPFGD3jcjXS4IYdkK9yhnx3L
rb8v4p9RPEDPEfVFF+A0vUuaTsZZrZFq7bGJK7wBKbYFnLZX57oOqgEnuhiDCG9t1XigXdkohrxm
7+b+FEFRt8khRr9q+hITyd9pbrJ3zOSNAkcGjWEkAr4t5bUDle1ObTaAHOQhNNoceTVVz7uEUH2u
i7P3uZKXhottnoLfy7Zp0ugAbuKb+iQyzIVHVRG4x8G7rXiiWiIWON9BrvMDkFf3RE3Cm/ferS3S
bFA3ADG+xGW/B//7XFpe7464gwNAp0Y3sfboJZswyNv5rkG/8PnOMN8l6HefqhuKQfcWCqi2vdZ5
x+V2QAEUen1vmfs3txQnhB5VlSBPCgZYnH0TCHvucosBi5hZB7J5Mo2BcCDgNv1fdTuU42Sc/YA2
6LhzU6hPLuJesa6XvoFDjx2foAlGDpHwvQk9vHsyiYl75yyojjh16KRPi0As1S9MaLGZShQTAGio
p0s32PWqLhGM8yrravAzecF9BumYpnt1tdZ6SE3tKVQFkYYFLYJRusAlumW8yWMzDNuLZkMYhA4i
O9H/KEscedHBowdJFhvsO82VjcLoIFLZmxqHZ4uJeh92iiITNWrtJX6ZlDEckEXV0eSdvaV89k1S
m9LW+ehMd56zu8m0k29Jc5e8EVvs7UAg/3tafokjhweM84ouGBpRdLBq5xP+M15imVsbvEpEW66G
IaDboIjtC5+8tbDqe2MEX7DTGi8dZAtfRkizqEiyDJw/QMzVu6fJaTtG/ghZzoNwG/2hNqAhVQo8
gVq93xCANUZ58J0bh5AUxJ619psafIuB/kxw1rqNkUUrS+g1KiQsDsfirZ1Wx5gX+mauKZ31+zh4
4VepsEcQGgLcjs9nn5eKVGH1s4MKUL3SLg6Jbqp8fgCRNlFqmybpActxm2BNRqE74C+lbhtbAUgf
EFlCGG7uTUgZapvFc7UQGcEOPxz6yp11GRZxhkU34saWc69aFy4o6cmRqY0R9ajRaWO0jEnZAUUY
11PI67QJX7sgdFg7cZW5BytoUeoWMvDtK1nMTBX3FxFL7TOytMUWLwNyVZJWJvm5zXG00uEWO7t0
EJyBaUBN7fPRM7Y0K9dGuZrHXOkVWyHSDaNEUS/2OeHJoVc9ULThVW8ZMw/HNqvZR2YKGCD6d9K/
ouyOH0N6cVzmcTV5nkYTIOn2N4owom0YQI5ySzecju4yUfxopLZ19Kjw88ph6UHhV4WTbmPP7E6i
CUEHPLTVMzWejF4Tu0vPNKpH193VVWD6NGQqrMNplGFOziOZIIAs/oe0L2tu3Na6/UWsIjjzlZqs
wbbcTtLpvLCSTkKC80yCv/4ubLgFtdI53zl1X1DAnkhLMolh77V2fYsqRGPgOIgCw/MrCBj2pFyZ
h71M5BZGY2o1R5LRRU1sE1uT2CfYccSOb+osFxGHnrN3Jw/1pg525YY8cLBVDU2VVka1TYYMNA8m
YL2k7E7RjiOKhVkqLlUTjyDuSLstyboiwWlZFkQ+0tZ/BUftNaxD/mlYuumtdKZ31L7Uv+J94h0G
A3hPeblWmCnY+NeKp/bFWAbz5zqdMXWBd92GAtS9ANugIVZ4WCikawoiNmh52kWcB80veSHc53hB
7RZFSxyBs/4kqZ5oKG8BmfLgyvXFuk8cD1WGsqmaGcVHE0rtwfnmKYWBzQOcmxQohO49nOVJk8xz
bCtS1nbWbOs6XrAUzSDUcdaeRa65pM9+WVgqNCnLpJr2oKHyo3HwM3+LonX2Mhrlu1hnhueDHFEo
t++r41rzz3QhUlAoC7ybwhpfa2fctTHPnu0G3zWTTYyS09NSGG8kmkEtDg7LACmOA94lW21HPWes
/5g6Jo4cSKuvI/aQXwHjPb1YyKEgAy03hnA9zGmPfBlpqwNlIO7cBHHK9tqYtLebS+PlZUEl8JMd
W90Z8IsfDfbwZYbRbUw9bcMWbP4FIBbQIm1LMhxO3cd7sCPtg4wCJG2Arw4lgOBO/hbgR3aO607H
ugO7oiz+MHrX3eWTTMmkrV89VhvFAEB0wTieg6RX4leTD3iy/iEjuwGzra2RTf0bGVMs7Stu19Oy
/xwvQ07kBieYKPMCN7Rn3dFoEaGW59rNOVniPRFnEWCbIhYjReYYe2UmGcc0A9cEzl/tpV2p972S
QrIgeVq6sDnp08S6mkEcVpnYJv/+hBEzpnYEHhn42BpmPWmtOnGkMQrC752tZkLZEWmkH/KPrCcc
63XjlmRe4v8NRtu+BVhhFj7P3G9BUDbFwPGRAAOZBBOgHm9McA/iIQXQ73s5KakpgwxIAQ9uWk2h
yJlkMQqYojgekFp0u4Y29uTF9dAmEAIa/+vlUaZkzDgK01Z3XjrUw2386OJDsISonLaQaP79bWhj
f10YuAm/v/OHob5TFubXNa/Hg45HtvrTIAXJavoU/1Wdy6/BwddAHisQMLB06yNnAvziINePNl8A
X0pjwxocQHdKKTV3Y0ZWytboRnNTCrvfWA4O/VCgHn84qLEnY8eZAahU5UYCf/GadE9dfXFM69pF
Uo5KFxVduQinxbpULP4uLvHj9av1pc3W6SebBWIDoEEfv0kMRY7CNMtqwW4oh3lh9RdwtHCAVRnT
Tw4Ps3dsxJOOGhmsmwaQWQG6CRi7s5CwDWNtv1GzevFnE0nHZy3KJOu2m2SvhjDst9lr22tm/a31
PuZBmLcWVy3qBqM7rkM4APvI/IhsAXt2j2UXCtZkHDIGFti0LecgxOEl7oAUThB4EaAHpieSgfyg
BbUj7TSGYCQVKJFpsefHwTUX4FWtxmPFnbMdO9gAA8JaG+kxCbk12ecwXQxoim1TN/35TkQm1DAZ
gXrKmIxWkTiHj/0iFoZ2lNS/uN0aYoJXY96BfApwsCzuguTKemaRB262HZbvwcXJvbo5BcDF2ANS
I0FVlcXK94Ipb3MF/qUBoost4OoAKi9A8nNJ8Va9BIMV7MpRYhoYxodMa6u5zKaIDJNkBZaDbyMl
BmlTU0RGGXIbmq0TTvUFmesUQWk7lMVHtrN4u5HmsFOAv8VMJhCLy9krzW4BgNDKHFnPjlCoWO7Y
gHI5NWcmfTzw9IiZxktT1PGVDTh17JpSjZxxja+ixyO4NS0U5EkLamyGzBoWYp6tZXlooU60ddiG
3AI/CK++seQna87+IhHZOhN+9q5lbNRIXoF6yZDvvKm0vv2KwbsURPo9Vy7A4x0HTGTptUfvOX9h
yYYZeBbo96Z7k3EBwoUpD10cq7ouiCt7D4RcvOoiGtucobu4xiWs5ASDhqSZZLWE0Vl2FCKHcO8V
orpOYG5FGdXg73GEi2xFp5kA47+vMot9ce253Xic9Z+8mfX7VdT9JXRH+9Q0jXkwu948IgNXbLzF
PFBejkrOaUt3s5a2iWpY5OqAcbJ/ZfV6Z8GxA75ZpAU53CyS3ss3wwoka53K4VlzgrwumflB6SCh
GXNk/eTznmw+Mj9kosidZWbHAIZ1xIuOg1XMAmptqrwGcIS1YaCmOgfz+tG4Sw74Uj0WvjWekahN
ZvbN9s7Lxmm7wYmjdEG27m4cHLAacM4ugwtyTbNcTiSiBkQGyBeQjeH4yMgiuwaEgseGTac7meoC
y7M8zA0Sft+waPudVsBlDbKzMhFHH79j95lk3yuSIuHDp0WihUljoHqA43LEd9abKE5z53QHEgEQ
tPrdcCRPtRhnyN6cQjCG3NV7IjkHq0g+IAPUBx+IqhYdQ/B9VmW4oN54NVAk6pvTJUSN43lm6Xey
pJ4vpI2HeMJDAg31VlBUorrImbc0BN0jvlxt2KY/i7qrL83iN+M2xOwoyjh4eA2JuFNgMQmKoxlE
ZCwxn+PKlZOlxtwDVc0DFTXjL5Zv+3jXBcXXpjvgf6P7A2XQAzgwhXuorYEjEOC2G0w3BeiQWiBv
s+aQIZcKmYBA5SZtUgPIOhIoCX4Cz9QnTkN8gh9qskFdNgNCV+JsSRGCAOPpI5EBSxakG0sYLB8p
FkfqzsGCLS5sTC1RagELW41JlSNps8TCfQABXD/uk6nKwKCNJsZPHtDTTl+DFBvdcWxjD2cjpXkc
TS8idRwXOPrq5AtddbWneI1dwINQgmHV+vOliHcfiYYy59Dr3QoJFVIhcjx4/bK/T0b8piB3Bemx
xEUP/MLWPqTIUPGCIj4zAKjsraTMojQNkWVNwk7mKTyO4xWJCqTJE2wGkQ8NtUI7P8hUrNl2xDZ1
ra5Z31FyJVlkuvo9TK296+fliXMRXlw2tB2KCNBlCmJXUg00lrW704CkxZqikXnrzjQHC1yKNm+V
f2JjujX2qB6UIagpsREd+f5Y72gzX+3eq4172uxX3X/oDBbHB3w6p38YydkaKxaB0zbZXTv7JPOJ
n3QWRyg/Kz3EUtQBwDq2bEmBST4+aUo8dpsWXbKkscoQkd419xywzq3W5kGhjUsfyAjuR4IbcT0A
DPIPJ8fiwrAYkt7uE+BIn5v865IDbfheT5oKtL7YS8KxIz2hfR9HRrZgv6oHsnpqPyTo0fO8dfvP
WEHPB/2U1s/5B1mYs83sTzgMK3CC3FszsBla1mznLumqiITU/K9jU6LKaff/KwaTWHNkRLeQz80T
9v+wNImN8axZUB44VUj7X8jGshebJs+YImUhghXtRr3/SYb390c8xc0i2WHKosS+7+AeaftTb5aK
GHCVTeAOO60AstW3DdUfbp7S3uqjxlla0E51o9gH1VQcw7wJzr5sWs/w75ofyThHbiCq8IAb9G/G
/zneFPD91Pk9gKC/XWwBMclSWu0fc5V/aiURUi0b6vkWcD6p14QWyMUdy99oGUrKwX70YGgWyP6c
4uRIcmooHiNOJRqD5qQ9gsXwpENRrwAW/b4bixEF5oBq760tl0eyldthvnaHDBTg/TN3ebYrSENG
qkuMjnmJzfR7exmE35x0oLvAygcp8qi+TJHL5fG1wGsROOw94Ey+YwXjkiCsKcL1gzuMxkQKNtWf
q6UEfIRkF1N+d90f+pGenN21Eu5Gk4sBI2o8gWEJBexiy0Nk8RPoOMGNK+jwLpTI5CSgZibEcaQs
TqCZoD6JyQ2QbcZuXryvJCLQcZIra22nIqN8MOV7Lf1HTK/IXoIaR876niimdlnkS/dqyBNgLNFw
9kvdpLWrjy6NqUF+AQhJSBMDvfZM42QxjV218K8PdlVtAXFGC0tgjR4+UEmY7Vx9IIS8jgMPXnqw
n8pB64QA1qNeUMb7ecLSgRQs9Ew/ygoc/vkFiJdIWMbgAmLD6vb4P/GcBqjvNXB9kmba0s1ljZ+k
e/UnhR2y8CO6XX1D+k+i3t1frP5EMs/LxUL6KIKSUYm0xY+pt19iA9mY8vMEjgVQwfMeVctOjnci
qrCVxlz6ZbiQlCwdIy3OggN1dUNCENYgkRzscmuHgmfQI8/n0okFWJMxhQvTDv89NEnzkng81AWI
35VQT/Fo6teWiwf4uyzcPTrSuA1+H/p6vRh10W5WlDhuOeq8zos8280Dd8KO+m1MPWrssQP3Tggg
ZKnUDbmt0vdBpoeVt1Q7EISiXPJmBy5unHD5A1J7PXOadkVmeiXSfFsknfpF8BmAEdV0pQkgCokG
5CE0kqQH63Iqy89axwEhHLi1MWcDricJAx7n5zyzACAzuthn5zngdXFwoQwzMiQhtg2BxCLsD8MR
tNq7WICgMABA7BMYlK935SuzrA7TIHHfm2g5eZg45pgj1AD3hyzfru1Qflmr6VTXtvcncjN/sSo2
/zKx3N1NjmedAWJuPqeTMLciBMA1akkrtdaqcYZco2BKYI+sK496/bU4o3lh2Foxi6q7pIllbR1U
zf1SpMXfFhJI/m5aYNMD2Q2f42+9MU+fy7Hqtvk4TK/DUjFM/IEt2q1lCqKjepssE1j3fkAOBkDq
+bnF+fVmSpkk5sNiGNU93wjEyKW1vFmpHxU3oq+mNOYNXYQC/vBK8iL6PtSFbwFoSFHoPmioSMnU
LUjDSl5Eq1UEyWOmY+n7oFvVvmRCMm2itQ9/F12Iy49MKx6vdvtMdGQdTxnf/mAaai0FBbw/O64e
Foq3v0pfTH0NLf1ttwvdfTc6lr7Vu09LB9J/LJChQWPUSbDTGyJHgtwSVKIhg1aKco2gocA0CG9D
dZVO9SfgUX8gbZDfAzgIkFpwouchQw6wKc/rBEpTZH+j6FCCGLST1U57GrtUGfS9zT/UZJmEwTOT
cZQLyVD/iRJGivm9DbLp4rMPQiNQmISqPETVg8yoOSrEp8XCwltXiKxS3MeNdSi9sYwe60yKrgQA
Xu5j54j8bfBEm6YAhoXdhgtAA5oCUxxgaKv7ufvDqEsNGbUl0ljo3pIsQ0UUdUk9lvknE/w1+5ih
gM+V0MqWnNFT70FmZO6ApERpA2DZ8TC4A5LOMNJ2NESi2EcoGv7/yBxQcm477Dxhmbl85CQDmtY4
peIPkqiUY0MqtUUHEJX+ziMpkDmT96AUSJKuRCL+Lb8ZZ+zp5S6GnYGhYm7wudqS/KnjXXsIl/Qt
mGJJqyLZo1SX1HfSGfhpDd6TsbELAVUc8WnnIO37NW0A1ZEkZelEft18aVBvfiQZaamJY6veeig2
3T4osnVYnkrsSUXamHqGLWuUPq7AAG+cBV7bpG9Lydcd4aEaCejcoqIOv5rYzdqTbOn98TxKtFXq
PcgA9AwP5Rc0oEJehIMjiVBg/72bkWkkkAq+o7Hv2vFh7acx3a0FqI4e9Y/jqR+r/dpbyc/x2sc7
n43tkzM37RcgCINCRAAkojabc4XCsE012e0XMITMqGOyzZdOgLoSMKmfcLAYvPhBu8xib8w1MqSx
C+gfqsIpz5kbbk1slB9pVAE7CJk2UiFKFKjPruXXkVJJ4SyFpCEZDjtizIs8c3kak/GghqQxqrY6
G1b+zZsc76IbgIr1UR+HmKvTgNe89QH49BC9MLDFQ1dTkUnP6ZrKlO5urfF4XPuk3KmLyJh34ZWr
vmcyUnem/kR5Uf0Xys8jw/T6qEKkNsf5eo8JijENyB9WIKIE9ltIPNEwDzlSutN6TxpqSAFiO6x0
Sj8Frp4EI9XqvvR41IAPa69sSNNl8a9tZ/t7vQdMPdrxRZI5HlNxj2fXbcdYbwXf7R3XXOAnpVVk
rr0fFPoCPwobg68sasxk2ZoheCU1+SOw/f9qbdvYkfyRQ1LbkfrBVw+pR2SV1JNBV/kAeJBrJktt
SzIcajcApUjGFrDguD/tR7LQzN67uU4uQe4672A4aJFa0DWHmcovS5ed7bICFHKXF53MVdnh3zQ8
TTF7Y8gWfzbTdocKeaPe9SMQlsIkxYqF8BS8tVXqVDLzUFNKUhxtZ0zIpoqQqzyBUqzbMJGurPs9
B/5kCJCuk3oWZMH6fjcEkdQ7OCpwmGVwEKwDLnhyAFgYadBghSkMQmJIH/GF1Rj8QsegCqsnDXFM
Paesf5tQ4Ya6PNSjjqgw+LZkA0xavOVBNm8f1nKuY14LazVOWg40EPscp5gHSPeWt93empBNk5Q4
ImS022zLjWernJdTl72T3CRCBZSuexngTpFdXSbgtJhjWTNl5ca2ABvPhiql0rpbnqmnSqrSTgK+
SjUVW93VWaniq++9qQCLvEmb+kW5+Vi2Gt3U7A0b/KLturwAoGC4erKxjLrZTo0Yd8xB0UOUWKDe
A9AVMiWy4UoNGcccWIA9m/qjVuT+5CAtvXDkISF8yTDhASAeTCDPeNgQoV0R2SyOAzT0DCh9JDMW
0WMFbP8RctaeAiBIP6UtcqWRlCSQoDaAn7Qp1wj7H4C49Ib6ykHPIoEtA9eoYoCwZGY0ARYLlAKw
KOIJkJfjYh14BhxWki0JS3a2iSRyG4lbz9wf/OcAPAQ7X2IrCOCiruD9cIFK1OHr67OsuTRpgaE5
ePVmBk7Is5HlkQAKOI9QiP/Rk7IZXGFXfNcZFomAOR6IczOZywILU4x1Ey5e5wPEGUJSryhyiawk
KLda9kPrgONxCkjZ7iQKy9giC3Q+WMDs/ZmGmL3NBzZ5wFuUWpStLndD0tpi7X5uvurguaxgppso
/bjcrH0VqBtL8VFiLizvkWwe7qyk8mZy/OHfOQ8gVgX1xaKWXHpaTyuGOcAbFQDP1x+tH0hWxWCH
Avv59cfsy9/81crBBw7QOofHsRz8l8m2/ReHMPJArbAZ5JBkpA2DrHtGvkVEcu1AwxBIY3LX3diT
InH7yQZcTcmeXJf/+WBMMecEhxL5DIRYeWlRY+snBNb3YRK8xXMIxG9OiRRJbFelLzjbLcwoll0z
RHV2U/+S8iJ9ce3QmZGAjOzIZs2PJAtR9/DhgHmxs3Fa4W5J6IfrwLY6dInp2Qazm2pDnzEtkNSn
MicN0C2m8PPDh6+WU6QNoKWPW6+rtDHr0xpw2IayILNGgganjXUBS5B/BkcOqNpMQCanSMFLZEO9
iQ3mvrI4/lmllg3N/KLtTCDmbIqhCZETAAV5aG2Y1icbU84TyXXgMe/XPcvKCeVRNoqLQYZIlNhE
jq2OSOT5rcIEoPHN7k5211Xe32JRmGytUY1Bzn37cZE6n3FCJcTSW5uh8vOnrjGAz5sF5XWQDfUA
z/UlTrLiRCNUdldXBxnXT1bLQXJ/MyPFvLRfDIEX3ciX8kqiJuSAmJa2K2t+ioWXHNVTXJfQLh1y
L/vat3f6TUAPdGro+U4mbEgdyaAxq5cFKSr1QpkTVF+t1Yf6QyivQOb6AjSkq+Ct/ro2wWtuGJhg
WQFA+OM5rCM1TkGH8Zw3trVGtQFOqKb2zpnZwRJlqYAwkerAalPA1NnDloakUC72OOdntxr298Ho
OtzGcbVIu/VwF034E+oWwr958xvNZO6mVQ3NdGj649g2alnu5j9kS+PEj/HDmr7embgZNqFa5IGi
PqkYTOzkLo0X5QH2fmt64mfy3ZDKZl7AgZEN9QGkesCNu8mpRzLTTl5NHJebSA4NLmE2WBsugWUT
2YwTcGZypysBfY2hjdPaO0XnY3lOMmomUC29dv5cP2kFRSFfragM5Asrv4f4ZA1Ixl/nOAeBLGDh
k+0wdw4y0dCAm94BLqtdnXvzH8oR8HznXjZki9UjspNpTBoTZwER0G7yPam1oR76tQ8XPaYeNYbf
jbvVSXoVUCu0sXJOQvEnuHDc3ezH64kafPYztlblGIDfUwlIHBBOz76Frs2tVX453ww+VDB1zLaP
pg7FnHdq5TSq0NKfomonCqeHd5cnjXJ/vPyD/Ug3Rq7U+PEeaOfNKZYclr5ivkQizimUfJl3Y9cq
lgPo+85KFjyYkzv5UI/U1NMKJwdJGk6jEReTGmBMUFdJtRPy3FGp6Fg/6aS2rA6TTVUjG1hQYty/
p7EpPSXGzavbnap2xu8aeXHkohPmfphAN1Pw2vVHgIsWZwBPfBYNXpjIUZkupmR/JqZnaojumXqk
iAErc+pasXmQ/8iWwk2pFWxBgWNE/xrzwfd2OyCFqC6oIh2MEQh9ecAv2Nmelz11naXILn1pX8Ca
NDx5vJq5rHXlG7NfxXZFMiRYU6WPYHOP4zxp7uMsIdvOLCkA2BVmAKayV+NNh3ND/J7BIxLxkrXs
6Mw2i5DmGgPbZcb+GpL47K3foHBAjR8eQSn7qbBs/3L33KKnErmhTM3e6AcX9UCw5z+rXvrznas2
I9feLG2kKcBWXZYehuraH1fUN6IscPKIjQq8OAw8TDdtKoznyq/um3nOnJO3dk9a7o5pvEY07tz5
DauE5vgj124w2Lbjq4f0nu9ikjEQTWwduLhZCI48hsj2zTcDJTpH7aouO8igvB3vg1461D9gI9IC
pk3hWdYJFXfWaWEoFETtILpKVSYjMHJcu/d3AkuNJ78td1bg9jbg02BEaurd+QTLaIZnrVL2qKCN
krZPwxYM1MxGnUUCAvIEC6Zz6047wMfUyF5E0w5B9ULDm5JMtZx6pASi1+5BTjFIiReJUj64G2Az
i5Zg7JBl6ke5HfJrOgTJpwqM9BfPFa8mr9NPSrTWw0EYPXgHpAU1Bl9WLCCAqIhDwQ877rGrSJkN
NmmY9XneXEM2R9opZyI+zlmOBb3d5fkGOG3NzupFCWCYb0GsEW9rlPm4R/IjBUv9yLfq7DpNk4ln
SV7NE2i7ZdIjUigvkyQPMLCX9VSZ1RuNRF809p60NrEKtE7fb+Y067Fv/c3FNaYpeLaDZW+jUPGo
DJXPEPBqKzq33fdxApaK0vWvDDX813pAOQ0otPodyZSincsnw8U8WMtqx8oAqpAdtWgJBx/4Gi4K
OZf1heQksgDRCuo5uzsm8jI+EK/YDJw9+csw56XAQ2FYDkkJ8pRIlzpYUoPDsuVAhndqV5jf+ZjG
mqDc5yYdZOCHqgrS6mh0GRWSNKzEEvOu/EJGIBsd9Zt1jbuku3aZuYDV7fu6Del4H7EZosBIemQq
3QDPsEUDUm88kwm6TCuAfG0/VxZ2Ib5HSKMhiqrfUXgUH2lUrzP2ygFhhzxEIPjvSJgb1frUqxx2
qxhdwMAmmPc69Us4eMHJkVB5yKCfQTa9tkpWuSAKiZDPpuycNgtP5EXND+QkusUlexLpuCRTQ7oi
4BKBonTG7lh9Bu+i+UpNiGzy13FPfRYPH1IbHFjnIFxetCEprSkdD8DbxjbGLcIqvbx5XPE2Ydb2
QdGjUg3PoUwcdHTyMLDp1wB49IwT7va5G4KtsOv0fTUa5LvV43yiYW8C9rec5j9Tx0zfSQQ0SqTB
Gda9RVGuf5ISVEDJe28hYYZikFfa1e75ZkFmXZ1eB1SLNgABmYABd3QLPIuoaWPro6dlfOpSYHYg
RYdk/c3kwbhu42rf8BoItLd4Oug6OJKomwPR2kduJ/nqUNpO++Ko/O721mX5/JHrX/BkPAJoHu8K
emHIJpMNGCEALUZC8GDjXRM3SHIEr7wakcJFGhve+jdHHaeW7yhSkOwuWK/j4hyxtTcPpuR0Z6Qu
VPqvvAOlHKh57ZOJMopT2nzraRkDxMi2YyN4eaSJVnTeGJZKSJoH9f8k01HJLZ+S+L8KzcAkMBsp
kogbgHBw5EOnPP7FKb3hWE+muSvd/mVo2uYC3pQLYeP4wbxcbyOAOaoRweikCZ7TRYk8OYvPdX1U
dbDADTp7k8WPIUjmSHRXPtv09u85KCLb/MyxMkaSGZ5ziQnwqcaojzTSb2R6GTNncpGK3iJl7dub
Xb/ob0oSPbj/a1gzXo/4PzWGY5yE/cFZBaqCZMMm1AetsqFhlix/LWnBdjQyscWg5DQkM3Kg4X8h
S5yiBaKKDP9xIRtjctRx9NUtF9OTFchAIHhakLsDypCwKGLg+jgs3QopG0wb/Eg4p/DP1AhvrA9h
X/6sRchntNKtikBdrcorFCStySi2WnZnPneCDXu6DtLWt60dYG/aBMR7zpGYo2BLCINEY5fc4ZQ8
QJ1oG+1CvSmMnyrbr5/IgkQPriQj2JP2ASpFu/zQ5haatA930I0eKnZt53eCb/HtCRNL6lJTAXvK
F/xCg7oJmgnVs553Ud3R7rrtUqE6THtQ7zEMB01ljXWONnu0YAt4Cn4Uii7Xuut7LUn3+rDJn8U4
4dB1Tb40KNbhB9tZc8AforFSkW6tyUy2NTZ0nsOCLUD2DWoxg2YAjqW/fOkspOKRtfYjpZb9yivM
vUh4F4fG8ToKMHhhJrGpfac9zR03vM8F6HTrPFwvPMWzQ7jD+PNq43ASB8XxX0D9w0qk+KvgQR+5
aVj81KxBve8B4IwMe3M4JAtfgZ1oFCjhATjUDjw9BZCuSwuwRwO4xoGB+7tXO4ACQ7o8GB2Szt+p
sbSO3Qx5uk6dbcu8j1+QJx+/UI8bGYqtkMC2J1lfNy7YNxvMw6oakILaUGlGAF2V3fjSyQBKRBEM
nMfs1ZjCihkzRoqghDoOFzsw64G/Wd4HXYgLgKVvmy48eGbPL6BK60FhjmI1BsSRy8I/Py5DaQWZ
o7QQp06LAwTcGUtavQQdLVFhzZiKyO8SlFHImQXNBca6P+SYxLySCJtZ6yE3fXejpxcp0G2Kqgf9
rZxKkIWOQV4yRiYtaNQFFdCA5VWYLfkFV5ygPSTAZSNnJwsoJiSn1DlKjKNG235vpi2wYs4BhoQC
jjGcgK0FVuc9UjdGVDtzd0Vl7xLsTcNuAVblLvNTAdyQQ9W4T55Y2YmaflnDRY1Nu0F24dAHDACs
nANJ4Wal7Ul9Z6m6pCeVtqReaM9NcNZCu8V7BRhJiX9ILO+JXOzV8SKvBaqvPvsJRCWGix7rgy0A
GiH9kzTq1KgXTb4rGNI71DHRVILneuriLUAEsaPhl/GLbhocJTxn4leSiKpC/a9YkAdvDa1xIGHv
gcYoGjNQVgI9Lo7ipHwZ4+rkSVBHanCQ690NH2RDgVfsfzYhD5ENQHbUUR/C0NC5XXOKi+5oNL5y
+NfwRYLCom6pwTIkd/zAJ+OcOnlDNLQwM6siraEeqcmQhtRw6ayHpEVSC5y14YOfOWEne3LN37TF
Q6hOmNgh1Hfj9r+7NrbgKENXV1V5zIoKgWwOVX2liq76pfUOlt/+Sfm6Sqb0fYck524dwZhEtVwD
YBNAEYTz5IaAUSZj7LDVV6eAGaqxxTCj8HNLQifDL32P8ymwiEvq1MwofLb3ZVGpsiIv4NT50Z29
ije2Yp9bmE7PDXAfgEhdokwMp09F3U4vqTyboiGzTFBnY464IxlptZ1tDp94b61gCf3mSj1RAtRk
ZIkKqZUUQ19w7LwEmYh1eQATqHeZ8qIK913mB2BkFYc1z8Z2i0oc76K6XpOvUSu4vWOLZzcvswRY
M0F+HadiQX4GnlURG0BLTT4UsuMDStDF9OnuqxuzlQU7/SXf/abuVG7Iv3jriuylFu+1DX3pKsjD
j+LOR/3AahcQ1CwR4baTaClOUQF2xRPdX27g+Xs1JI3n5cuFerGEWaFhkZR4mdUFiEhuMjLpSiy/
VMSEA0qm5b+RBQOe7og6clxJe7QD6qyG2FyMEq8zszqaEkEnxVNnyIzhpH4n9DsAHDZKIzNoeiSh
ne5+JkK60DjH7exSEG3H4G1EIaM5JBvkwvCDEHG/wRkwxgaOE47APAL7OI0t3jF5gv9pZmGfbCY2
jy9V7G4T287e7K7P3uYkzd66DH9Sw64z78YEaJDmAWDo5jPpyNQM5l/jxYxPymKcTIF3timeKAY1
SGrHgW/YL3t1rQ5riF2HZAl1MQPfxEuchpHVWGCIQq0Ddk79DulyCbgIpcwfeijkkHoka1psfAhb
nB/MSGlKr6FwlsOcm3/8awxS5PMaR9w0X9ysHPE5GMjcsxdeb418AZfgw1gU+Z8BH9fL4rXjtV+b
Z0tima5ytHQdpnZgh+xjpnRel5qXHJ8oqCvZeMgL/DuPIX6wBz9Yu/C16BlS2RKQBRhileW8zgUJ
48ET5rnAfo8l6jc1SPMxL2ucFft4Bk8wKCG6yG4b+ymkLBFAQxcHG3A2G4PGgO0eXkv7s88XYFZ7
HvY+p9T5qayDbqfpcJd2QQ3SMr2SyLW4dymwsUkj4tWtrMXZ2+OAtYTk1aXGc10fTwQPGQQWw6RD
FM1+RF7ddZApU3w2B8yxMSQZEqOSazn572U644Uv5SQaHXA+Jh77iUyVSCpr5CtsbGPCa7EP8yBa
Azd+zTdkMC1LejUMXjxnvNsNtlWf/LF5Nhv8bu2wuG/iLOn2E0BhowcFk3YsBEAvB5bXTmtJQUPQ
33y2bSt+osDB4g930QfnuXNN8/lRLG8G1C/PtgcKxwLF5yLnPjiZB/8NKEn7CbW/LzQyy3V9jcFr
C1SaIdvwOMEp7Gj8SfZe5/pvI5uSAxZ68lwE7qQYBpDCNvk87its/Wf41wZzkijM7EQu4EvAusHz
3V2cTXh/OnbrnqhZghTYr+vqAn8WPZJ1TfA3sryWnaXNUKcE7HZpp92o9+D7MCQTHUb7/muowCwC
rOHLHOC4YQuoRSqx0c08TxuQJoxHnteonyZFWLlO+ERlOR52NuuIpA516x7J2NZY/ZLMyFeueo5i
Jlm8raq1qUtNhy3GLMb5FlVxkwhLxPoZC/x2O6IKJWpRfBSKg52gcBlvL95+8ccFSFAmcIj71Wy+
hGXzFxBh2HXFk/I6l/HfJGam622TcfaObm0XX6ZdGJjlEdksyJ0Aqcy27ipJ0+LYnwFM/+xOa/4p
bAX7ZA/1eYhb+3OedxwUq4CZdf26/TkEKeLqFewiisC8oKLSVD2S+bk1I/Hxq9ZZcdfuwpAxUDT1
1dVqPiMtGnw7MlcxXtFYttvvlhWPM5JRg/XNX/Y6u4cGYFzHVExguXASrDrRoIAE9DB6vFSzMgEv
ERT5zfAHJlpEvYzx9LlLp4/IFGlGbfnaAMQEAAuDbEaJpeAS6gKNVdebu7+7TtJLUiXvKOk5yFL7
kKzCWaXkfL4q3wTA00gpqXe21QH3dXUwW+lDlDdY+I8Bxrvwmpc8BF4BEJjJhEk7D+cvO6wUrZ0h
cxYBllGy96odzGlX1ieasAMWZsGm6loeymG5n+unIBo8rLO5RGqifze9py6ZT00VmeHyZgChAtyU
wP41/BD8xNZ8IBBgEnFUje+bbO23NCRFX+RfR2x87UQv0t1k1/1+zCv2GRh3J0t05ddinnC8tvr2
W5lm8fH/tgDITL1xTLYenNxhZ2rWPrVU7z/LxpW/49C/vXNlsfHVMQITcLj8o2rq+wIrLON/saZp
+UVMsbMDl7R9TgL2lyqRDWOXn+ZWViFbACrEWsq76AZlX/gOhcBWzoKqgsvag+ocogcLIGffy+yZ
I18n6avDmJoL8EaM5SoAh3LoE9eLBjkkBeg2qivQKWiQGG0dIwMDp6pVGmZPQBv/CaeC79YNTXxy
aw+pHgZq3G8y6v0/zr6suXGcyfavfPE9D2PAFcTEzH0QtVuSF1XZrnphuJYmuO/rr78HSbfpdlfX
3LgvLCCRgFSWRAKZJ8+RvYXEn6HZoHH/k3qcWm3WeDmknM7QzgIxNC8FeCST8K6j7uTLlVkBuB5O
Mj8NoCA+ZXaTIyMg17EykR0wpCxZv2vimMVXDKKUa9EIDJFrVMQaSJscvYJaQwcgoATRYasoveeW
uvW/66qBMvHlmteWOzvn1QRSQ/K2yzwCSuCvS1SqSzaXGaCsbdWSnWMJCNGp5jtrSUstE1gKVo1X
kiLHB3cnxfbmuOM/0icvccIPocUlJqjl2EDHml96v3LuK8Nz26R8riNkJkStP4nEcvp1HoZymwZ+
D2ahYrz5IENRxROqVzNIFqNmyBaruU+eU4lK8C1yPxO0ddl4NJzkh0hH/woAfrNno6Xvalemnzs/
f4yCKP2Ouvof4eD/swNKDMA2nNi7zO92nd2iBsfSI3mqOwNFNqoVBG4MaNFbn4ysgp5rzM1282Fg
CBsJelhcyG+gFanfxThfADm86+q63XfSPbo9Q2yuhFLynNKf+5TYn7P3lM3XStaYHjWRLADfAjVn
dMDcVBmghilMwTyta4Dv6HXmY4vyNmFutnqj79vUx/YnaLsr+BDBywFReojKg3uynjqInMfWhgad
oTRvhWnvaDCQ8M9iC9q1+M4fyZYJnR/y2jUROsGogy2XUcjNuzO1H+EkPjlAnJxww9UhfOPKz7Lb
krYAddp8S7oDf44wxeH+Z4dGnAlcC1kIzUWeNShYAroP14LrJmjCkYUJBMhUqMyJCpwShI6jQ9fV
8SafTH+lowYIQnAQ8S1WE792E/JgNspmVrbi56buqBjC21Eiz6ZG6dK8tZYB8hNtAlLx30+h9UNL
Hqos74DwDMbnyI0RkK3yS4jU66V2AVwATUlm3agBkIQiZV5C7nIe7nGovEkwEEPZYVeIIF5xMM3e
mMlPKnNdql5n5qCFbehPt3fkQjRI04h/iLoIDnRqNZN7BbZO549gjXYaz9p4+FV6SFNjJX+XdFom
B8iPnXl0pJwTxAG/T00EwlTFk7FQWmRRs7GZmR4W08JyIRJDlXTlYwfdm79MI1slbOYxYVoghiv7
QSpGhep+UjSRZlu89C0Qvhxxbuk5Qf2+G03tiz5ODlSn8H3w3pzLDBSVEByplvmFEYf3foIqr9A4
dALkymPT5l8N86dsufw2TlCbNsKS37QAvNy1DNjh3Kzlt94PvkhwLlwtxOoP4r6suhbILOiOpU0U
3RkIGCe401zJpE36H3ZeQ2xFmRqUZW17JAsAKERXA5ny4k8eYWu986815m9tH6gwFzpKN3051hs+
BE99x6tTHevsYeJ1dgrT+Dm3xZh6rVnYng9Qyk4PpP4gwb/wgJwEjfVWCNooVWlPM+kCSvQn0xGD
l7vlnqvqJwhJ6zfUWrpsDFA1aOn25sPA0l2c+zDJjxIKToQERxxkRKb0U2RwCGP82auyYsgBPVE/
i6DwiEuTIB0LriMKrJVjglx7QZQsbkFlrro6YUpsYITIAxi8p0ncdupigEgB1Mfa0VG0CWQfEP+9
8Q3thkyLvQyYDw22tl+TTYwO200QCh3uYyaMI+rF+CbUE3Z0wcd2Nxi+tWomJ/3uO3JXsbw+uy1u
2bPMAnSOm7XvQAWWxBJIS+FX0go0uriMmT55TQz02MIKFBANEPUbC580guuKdsnQ+LqtDejrvsmV
LqxAi21mDlr6buS8zlsIgqgFjlyFI+zYwa7s6C4QzXaKWHdFaLy7TqBjUszM/mFQNscF4tyOnWk1
jypbODQ7C0Kyt2RKDQDdsR8aNtRNmsrGbbgq9o1EgLr22QNdOlE1W2jG9etG5iz1Mr28FKhwPHd5
qT+0lgmGaasK380ohZF6Ohit9rQADlLyXq052pPu1S77Eri9sebS1G5Cv4/v7CF1Vj3KJL5pvkS6
zqoftTTChmEqwj0o6fXPUd7ckQNkAKeVZKV1l1mivamTKdhkzJXfahTaqhVo6XEIxXqo2wl/p29a
EoZ3870lEC//2AvFS5k04d3YStyjME83m28u2Bq2dQE1TVC45ohEqU0R9enijP7gnkCqcplS29yR
rWwbgnBWm9q3sqek/0Qa34Epp6N0zBDkKmJ85pwnXpvx+jRAUf7Jct95hbYLrzYcnw2J6rDFqyk+
kxmo2/FYWDKavaYsfvVKBdSLOEu3gz51kEAOUa5eDvLqG6ZxKdrxyHiQyHWpmO1x9KRD6Hxs7Vg6
7libvCxH1I8HXXKZgvydC51dIaaN/Z0WnKQSvEB+BjGM5JY6hVK/0AsItSLFCn465bAMsKJGlRli
HbuYJzpf+VG5ilD2OOaAzujdZsEGf4D/TqjjRYn78OUDhJgmxKjSxEtFKF6jPk9TAULKIQC7NBiN
Vx/WeueuTdJDkM050rxlbSRisjWK4bAdTYp+ZQdteAcyMRfp67b0RseKXiB39FRPaXH1U6hsZbqj
A84Aezzmu6hz7UcXUIu9AU6ebQJl7Jep9dypY1/BvGdvG8aLPWSIzCdESdY0DkXAcKMhSHzssir+
1LvNA61nBSnIY7s0PWeV5dxpvYb9jnohg9WocQ7s8A7Fs8cs7UDyNCFxbRfF+Jw2tbMB42i4F1Y8
PfOS3RiTX1zLxhpuUReN/LY0X93Gqg/31P2rG0vse6tK19gDbBGUtD+1gywuCBi0s4Z96CN/GvRZ
cKCvqAU3yIrqAOF2+doKTe3qZNWjzCb7peAQVxZWYt72dZ+eR4FbKQ3YMtk3VRM9ueUkdik4zXcj
iGafgsHakENUhDFqIIvpBGKV+s7KkUAex9h+Acr3JUSB9dUwo/pYO0ink91BKSLAOS9Bqjmbwi74
obFK7WoPzaOPRLvM8DQfoET30FjT4BUuYOnhm8D9GMc3rIcGApmaTLaXAjekKDKgo5FVSIZ3+Hy9
GPLHMRL3WCCFgPG7BRAl+39ZgJb3m6a+hFayrRUHddhgX5264w1Q6fm5VSayU5cuUYly0IYPubfY
qLX4jVNSnQYG7d5q7fp+f1w2mZBa5/ma9pt0eXPhpK3qkNrqsjt980EcbzjmlvwjiB2Ebd824rQl
D0nTh/bktAen4aVLrdln2cEHiR96HR/kenGkeZbjQ3Zrzv8YGigNeIZ64cCty41UFTWWqqiJVMtW
A1yD4hQNkI1Gl4FeFdiQbRkAiON1RhByBfWMYpzKaisH8I8KhAwz5l4EucNjrFXuXVXHqG5VMSVj
QISn1/TnOJdi8ysP6VS7AoWwz6bmoII51Kq171vGDhowh76OJ4gMd762jl3JNxI8min2xMU65a68
q8pYf+jyLDyMdQncCHkDClkCy9Pmx6C12EOgRcNFrRWMGfJYRVZvXRWsXcK5c0w3MsytPiBy7b+N
ctmA0WhxHO3s4rTAu5HJtfrIywYERB0LKfpQiZVSy8KXp0HGaDFDuAGIjjpNx3WL3bY3oIJoQrbk
z2mYgQo65JiUpCkklVFOS4PdUL3OqNQIDdOAk07Pr8cH7Nv1NT4P60IMScDcmGtpa/Eax+M/aZOI
EgnZlyoEhzC5zZxKsXJ27ThZk/HdDDiPtp/MznofRpfXgui0PDS10e5wAsfGLZru3NQSfzT9C3cD
W4GMuw2qrYcfYHt6sV1de65Q+OylTR98CrDNg7y4M93aSYhDRFvYqPeO6yODlMN+MgqUQaSVu+ni
vNvaZYrkaaxDPkRpiIDIyj0Umr9ZTGSny2DxoVm96zfdhIdoel5MxLxMcyVDWRgQbwNKyoGyDxIW
XvDOk8+tFkMtyu6fBy2qD9yqnHU7VP0zA9szaKCj6cygO/TZHZBqVW4pt6FCFLmQidDS4Tl3BUoQ
NatC/A6VbgffyX0vB+vCOcoBkmUhbnZtrYOVCthfN8nig88qlHWQC120KEDwv4xNr3Zqq9vRPPBr
qpu7w9ayNy65JR5Lifu92+Kpaaha5mTCvZW6uqp0Xro0mitnXzkz5fxhLo3KOF6DswWZ3IKD/mG+
SqBe/mz3Tv7WTqHe4TADWBjR6jd0MVXod+kutvfzyPo2eX6Nv42TU1ThyDPK+EZmgXnWhw7xQxbI
ndBBgIJdEYx0cRUFbgJwZKPPhsVKkIu4gKhJguQ9pHx/MbPpOWKfqDTHw/LPJQnSkeLwPQJdD9l2
G5Rn9DKLC6qJw01goeynt/3c42DPQ1YByh1JIbvbSF36Ftl8EYDDmAbogoqf7jaLwSIuC7fdf5gR
jtFzhMf+4cOEAKlxN8PBeFmDWlpfbf1w7E/UqyMkNlchj1cOQgKXxTczdCCEgMBpQsWary6IkYGi
F/vZuUs2P0kVT68y0vA7b2zgGg45+je1rICJDAKSyB2SeBYNtIa4tp2sTmRC9XW0FmEAfprK4RvT
QjIJpDz5GXkR3EypuVz0lu30RMuPi4laXN2DZ1vE3q9CA0KNxtk+RAznQfgdfvtahYywOtjh/NId
0hR7GchpQoxHiG6to5zzjs5+DMH7jSM51AEg4nq19CC7TSdxkF0LtdkPS7Gi7A5dbohVM+DnkcaG
s0trfw8MkLxCZFFercZBGAd6PbvScgD3r9PwNtHc2WMMvqASzknAPeX7IPIroBkG8RsfvE3MAXQ+
Z/6J+lmCz68VQbehrgGFVG1LwyM2wWuEdkuPum4mMZGrictsng/fLUur9gskkcCMwjDw6cV5vsPD
FOCUtGHRrueoyhlzqc1wxTqAalbeJ89hk+BZ0SWmdcGZz7rYIv0DgLJ6T73FnnZDeMCv4QvTa+ti
qIsPXdhzUPL0MeftY4ykF2BAq4G0MXPX/FxhZ/DsN9rkGUY43oM4Q+A/5083bWT30ArItG2Fmfco
M8Z5d8zN52yoHwcpS7VOVw3Ol0kzrhRSAB7hqbR6f0u95bIoO5KtEJkzS0R+cCkb8XG+A3RqC0pV
Oso5SDz1q/m4V0XaKqsALaGR5QiIIB33fAjBKBmO+tawAIe0ERdblNVQnKqfIE28Sw1QVmhV6u5m
WYgR9fEBVFrXoFjvPjljrJ+jdHxmeeg3Hp4giZN9IjUJoDvA+JIXZ5onJvPXy3Su0pKqRHLgcd3v
Q11OO+Seqs9GW0E/NEbeQIt+6rHlXGcHp8NjxEGIj5nRThfVd9J55wQPIVF4UnunC428+ZGpBjhs
PaWVjadBmZcSkhuRdWeqS6aPPy0Q8Bx6bpp3ZPfb3F0X4aStF9uY45EpTHyyCB5o/oqlPrtzUceM
ST23YLEa/d1Crg2ezQE7CChDGxPfNFMojr1hu0dqVb/oLi7kBwrK1xnLtDyqV5U02WHx5X31hLxt
ucVxnAFs+9eXWPzoFZcutT68C5r7wW+AANzK7KrccxTBYlMji5VmrrO1VBe6af18oVGyLS74zMB3
UylGwMUxHMGXSSvQlLqZ6gM+WIiRDO60H7ViPLDKBr5ENN2mFgxCdhZ2MaaZyG88MvYtDyBdawng
7Vzd/g7pZOg2Ddz8XOKdrkUitAutBOrQ8ZB0EaQqRNZtDIDfLkIm6Z7u/I4vIoC/p89056dLbo3F
1s79aj0rKHIFZYZMOSBptuxjb5DmytTC/I68zTqLlwX0CHRrGniGbQ0EV04D+Tv8p2U29uc10WvQ
5R3hSVDwr0ab8EusBfoDpNvb0pRXuhQ4Bm7syDI2EeBMV+xB69sie8mzxMFuFPuedeODVX7ujzZI
2QfQNR2hG4pxcCeuxtjxb90w1O5HjnfhNhPq/kv/PmoN/97Nob2bmcjKUJcGxJRO66S2xYZmWRWP
blEjyQDJQ95VnnzBkxsch09mbte39dC+XnLXTjYijbdBm+snXrrjuhOR+zL093Vfpt8FiN7xjrP2
IiwfMgwG3nsqgQ3UeVJuB+7iNu8IHFB9XjneAl8DvRhyyYRJo0sGYIaYxupQTr35OgBt23RGwhn9
qG/xcTyy0sA+wuA3qPdQQK+k4TcO3lR3yBywUlPfgvbIemz12strIJG7DmWd3P9amDFiHpPCEZJM
H7UqyKwewGN2DpLoB4SVq89l51dbbRpdhMsLcOn1ZbJ2eNB/zZJuq0W+80O52pZTzq5hl0/AiEX2
EZmt7tJH4CRwQPz6VAws3ol4zLbJZJhPk0AEZZry6Eyj+DTTTDiPy6SY2fndNBUShciKcA+8c6JY
tUbT3SAOdErBqAnE/putUXR9c/+9/9wewGBwI1No4pluZZ96/Ma8MJrS72X8mY+u8WJM2LLnYTac
+kgfLgk4sbwSNPVbFkvQFauckFCU5naX401Q31fZImpBXhQC4IM+eMuASxmlpU+tj0sUZTBu9an8
jr+KRFE6aHSWC9mEIsEN6sRd4xn8OkoDEQvvZdfIve5GI9L+rY2kDhhJTu1YQHKqBOqAbNg3vQ5Q
ayJvauYjniqpHUNxvAtBFFZmyF8q5XjkSKp7hUSdbZbSl19s2BpHh0Z3kM5afGg4d1PtYmcBUE3+
cAVn07gteh+JzTiOzlrpllBs0sLHyIl+VqrmRDM+dZZW/yhQg7YCFmu8QpBn3BpDlt3EMfLKwPZ/
NrS+Po9I/C1vLZHZbFreGZkKxz0IbNsu//7Xf/6f//4+/FfwM7/LkzHIs39lbXqHj7ep/+ffOnP/
/a9ith9+/M+/AWWELo8luIt/TUiAW2r8+8tDmAXK/T9kUlVZ1uTmJQXydUdUO0Sro5vJlumocVxM
xLyzdGf2nRA6LbiXb3nchDMhD3l8IPvphADBq24ZQPf58cl2wHMQIrPo4XEanxBjxsdMTYg4xMCF
wYe6dIHURey1MbsPR8vycuQrX6BR7uHP7/wYoR+0Sgut+KQhB7VltZ0cjXRsbk0rxj3BAP0bSf9o
NqL7OOsF+1lRj/o4WQb7hLKXS39W4MNOxl8FTij3JI43+ptJrOfnXxTE0bbQGINmRAFAIvUr1R+d
1O7XAEtrpxg3NxRd3meua9yHElLo1chvqWem4XDbNa3HAyQMvA6UbjcoG/+0+Jt9bO+hs4iSb3JJ
a5luU8fP17QAXaAxFK2NYai39dvrMAiarwzJg8O8dJhZDyA5S060NNOt8NKLEAxVQl4pv9CV+SXB
TvZMvahgOtR+kLrgfp97v/+mcfa3LxrQpS7wAo6wuG6Yzl+/aFViB2MciOnCuBHckI6SUw2FnMWX
ZnWlHNV9YYjwyjwM5ZkbMOlm7dyXnZ7L9V992FT49RY1mbi7EYUhw+P10IxNsPJHI70jRkMaiJvh
O6jDzAPSBZBrGkN9M+JLtdWCVRqN/FumHmRGYxVnCen6s9BNvBcALwFvtLczx7ct2/DilId8QEnW
LjDBTBfUrrVuwB6+NcFrhGqvMtI8yjaBFRSQdEotVVYCRdExvXUSpFnmHviEp10VJOUJwqHlpTEA
FqTDnDq95WZWehAZbebj25sHG/U09xJZY9QKX0cD++vvPyr89D9+VhD4wc3ABOBDgHmUq/F3N4Wu
04Y8tdzhAlim7w2Te+LC0K5GWbunybUKr+gC/QsOoeYKpbvFpTXj4sExtM9k96UWbabcnA6IEhrP
Ujtafat/QUlfvx9Dw9+Ql4Pjp1MmfBO0dbO3kqK+zYA72ahEq0fdSEz1rVSXNjbfDxSozDu3EzLI
lR55kXri+lC+22RBEezHqDCf+hC8hAJgm6x2is+sBVej8hqrQYNWDCb57fSsB3WD0uAY8CmG+85a
Myvh0ZY3Fy4isFKk61p3T77O+i9tq/lezXvzNnQreYDiHP78OM3e6XqJ2rFymr7mMjwU6uafZ/bJ
GrNNpEmM9279IBwZr3K30Y/U1cVo3Q5ph8Ao8Ohe5abBDsUsPiSdCu2gRRwR89B4Hgs/+qYa4OON
v4Vo9MqiGmR5G8rYtPhgaKdnSXlDp8XlQudGRCL4Gso9uUcDJm41299/eyxuffz2mI4DhAJkFEwD
TxV65Lz79oxGzONA2tFFA+LOKx3XOtvGiJ+UgPZyY+o/BlWQRCYaJDt1s4ilN6Zkmw926tJF9l2z
5m2uzev+yq/R48PAUFGSq1deptIrjANEgnisP32w03vgmdsdoyLY2W3kHk11YSlyY6j8cfhx0AY0
aWhukpX61ALHhHtcbB99aLllmFooNtwHqO7dJ7284udkbF9f7x+XevcmlrU+LP3xlcmR3t28Orkv
7zsFwWyqXnuxv/NbXmVZZrENWvjZ6Zp66+OjO4o4hiAcNekSQTvpiOMdOy42an2wIbs+gFFBLUGX
d31aYu7zMgRDU4Mw1K/W+JWNXgZgQOzSPwxLkNStSq3KtroAvkHP/Z/A3CEdKabHJqnAR2EV/dkZ
Jn4EHBOaflwLr0gDgCcRiIHvSjolaSz/p17oL+BNnR4dt/9zktqklMXQbZuCn7GHT8BFqieZx7N6
Qv0LAnZapslL3Ntnne7noxrN2/h1NO2KkEaRKZZXmjC18v188ggxnyEht+3dONwOgFWcuGEmXt6B
OrsK8RQfjBjyW3prfGpbE5CjovyC/WG4i03UbPcjL74YmbN3Bl3/RNNHF9gGW7kt0wX+zzQdWSwJ
kWWc62agna4xsYaoOP6vbxi7GXNHI65ubEuetevOypNnVncXXhvODyRa73Ut7p8sEPNs+sxqwCmd
uafUNOUmrY3kWQzN4lpGkKxopPvZLQvrImoOQp4GvJ+ql3DfBNHShGChM+rMAyi+3JAfjdAF5WOo
SceMD/YJWuMeG6tpY/TA4mtj0MxZriVztiS4esfGjjTFpkQlyeb8Gfl1JpB4rR+9zqUZH5Jjai6e
MBDg0OSOpALjVEPhJDU7pNealW4Hm7oJoyPZ8kKg9I0GCj5pBzw3HGizTKIA8EZVFJd2qR+pZasu
tZaBVtUfd1R/TE3ytqhsmJxQSo0K4mVmWybFahQ1ANZi6rY8bb7batdV6v3rZepCqCpRnyHGV61a
JX65jA95AmRDCnxMpioo6FKr0oiK6i2oPwCytjJ85mxiBV9ZHFFBqB0CBN7n/zH950MXmxsHN45Z
KzFVf5D5j6ZHryP0lwIeRfeiRqHCuja/yZrk9VL6AszSS5+GR0OBVclIfYi7GBtsBMPVPPL/s8a8
mlNX20hjZnx20yJB2BhEtJoQ4g6x0v6oY3+6GXWAOYDU2BGAmjxK/FbuDBd0POTBQKC5KqosXQMZ
YJ9AuXroRdceqEcXoexLF8WE7bEMKuBcUSlYWEGO+hA2bEazLcsVcZ04YTvezH1qytLOii016ZIi
z83K3NyCPLbND2Sj1agV+oWCjKvVbZD7IszqNKesxqE8qoGVuaeR5XVoDsLUFQB+vRZ5Va/nB4JZ
jqAQOJQcGuKE0iRbv61tn12pbTOc7sjdVQTnqIF67x7UXe05flJ4oI0WjrFqu+7HpJt4JezXd1Si
GE6gH6OurpDOZm2lm0aNTqpLo0aU5DuqYBxTPwU3ufGbuYszzXVt45gHibuqUOZ7E6vvmYWIPNSj
kcVHxY+ysmLKkBpDHaJH/QTVlajnUkN0iYy02/SBjSSh8iRbn4VBvKU+Lbp4z1P8vlv/fmumM/3j
1sxyUQVoGA50G3VhOmrr9m5rxpnUHIQljDPgW1FzcL+w6NnkpbegSz+AUhew6T+6IDesHdQi0sCv
tvGhHex3t4gt5eeOJQ3qn11xikV/n7ZD80Cm1ijyjd3W7Ya6NPCLSZk/3pMDXWo1iatJy0Jvk3qr
K1fYsCfzsa+wwD6XJ+43Ov+lUJIAbfok5Qr34fJARt3ATT8aug7FcamrBZu/yXjgaSNwvzz2JOpB
cPiMkPDUNKCrtuVWVOCBliFfF7s/rIJjR5CPT3kAGgUDnCD3Jki+t3HQBqcanITQx2ysXTSZ9m2H
sztArLrzORjGCim43v3WOiCXRhA5AMLeXYl+J3DCuEGZIARal1xkEsVibdU4IcrcDobVkqCc+42B
nK+aGEJ8+/dfIPG3g6HlOpbjMofpHLUvxodoUeTnTYmfbncOBEh/AhMVvqtyKlHzmieeaQboamUK
FWruZqD9QsUJmL4LCKklqbUmI100/DIZwkuTv4Zwa+35uW5uuG1O2CSBx29FCayoBYdym02TR13I
vgIzpC7kvQzgj9DckssyQH40Y1lKKukuVtjZV7/OkfREJcq1DzXIK7shhMYcBwVUKMryfGaj/ix9
BiNCsbeRtvNqFX5t3yRTqEU21JnEO0fLrySlsth/5fvOJfGNbdd30yoax9Ab65SdCsdyH2vzp6Nw
fwm0SY8ZR8auGfnwTF6V7NkJhTji0c5+WsqrHAGZC2wk5MgLRzFFa4q1yAtrkXnxokm0lg6urdPv
vxm6ZX+8tSBV7Oimzi3uQo9e/xAzMEAY2UphtWdrql1vUszadJGRDklBBxw5i41a6Th4oGCJLnLw
ITNBfjqecu/8cAJL73g1IiBVR5fWDYND31r1Ki+S9IrfOqXZKX3u4iTthUbk7MgGbD478S76Omfe
J6d60ipTO5Fvo4OCJ8HHvybfKivLa3aaPXsZCK+tKnNep8UW71RHzRc3BoDSG8P02eVgjaZ1WGtM
u9JoNLDc8Gqdj1Z9qEGXDmCzLg4j1+JHxFl2eWmMX/tWvrcXKI8iuyiy93blH7F4+uon4xfNrq+N
bV1Qet484Bzq37l6/hQiXPTs1DzfKfbBbaI35bMZWOdXUFRkWoCNBT9ykDacCXejelMQ+GcC5byN
2VNjfH7rESTnrfc2DxSC71ahNd/mgW3BP1MvC6L5FdIYwM4gAIhVLfVPkxO4/+7t0Zt9ewvk+fb2
Jrf2hqxFQVjCbSU7bxQcgrGudqt1fQolZru4BjhVIXTXFNeMOa+2ZXRpkZ/W1eb/9ltg/MNvgTMH
OA6BfKWJT+xvQfW4Kx2L4yR1ElW/moQFZZAOOQUtMsLbAV0KSVNgWfyDyQfP1ByJJg+1Bina00zD
DKJb5UG9vixBdV/nN2PM8iPAt/HWkH7yDPzy3onC7LvJUEzguEF5Hw0VPPJaJbGyZ0ey+0mW9X0P
fdZraMg9Bclw1GDHQp/wiiqU1qJuAowRVnygLtKG7ybpQbTPTU1TIMdmGymJtUVzjFq1jh/fam7i
7Ly3m/78K7/FVrLsXAO56nyVWgO+alXcFTmWuS+z6Zl6y4mTyr+kGtQBg0MRRH5ZKsLIjWZOGJzt
vnkPWL+2ctsL1Ze4U2t6dqdVlziJzBMrzGFdIgT0bYpnh1ozTU86ZXWRHN+U3zk4flkcJiHWYKUD
mH//+zusUAHy95kaDkVtVGdSYM2yTPtDAD1LRtmMri6h4WnGU7/qw+6YtrH+2Fh85Uas/cTjfLr6
kQGGf5M99iPYR4wy+wZ8PntsqkEcmZ4h8KfmiBTbHpfHFdhV4DuWqQ9NnTHazyva2MozexpQY4a5
QpiPzPfZ7dvLMZ+vzQHsHhRap0uYD9NaADi4WWyJMJxbpCPJQvF4aiXMeO9KA+Ra9x7tzboeqATb
wr4LP58CtUCZBTqDrmA1NpoBZNNL60vTVdZt1OP/wgrItMGKsIp1CbopWPUoPnmKcEDcTzqAjDSa
/HUJFDvOS7T6QEvoaonQYq9L0BxWczYvEWRt8bS8i9it/pgY1IttFROQCm+L58Od4TqVEoQGaBZa
uByceGpUGAlQNxaYu5RtGTBkvPv9d8T923fEEY7rmI4JBm2Dge3pr/t7p5SWMxVTfQT7WIUaIeAs
WwOofQS0yxuSn6n/2m1E9DpqZ8x851xX1jfBEP2OCivbQPs02Qa+sK9C84Fpt+InnFnsK/LC9hWh
xDO3IapCJvBKvPrTYCyAHYqa8Il6b/6ZZTmXecGy6lETNwKgmjutDkC+H+6JgNdItOrQDuZXIuCt
EMG8JbtZZTXZqdfbSXERXeiZYOXccqgxXcvJFytIs04vIzf2TmH5f6QjAmUMdUZ+p6qt0phfDS12
N7HT8ZPTcnasQSC/SwH9V7dDRDGdMfpipuNDhgr6P+rkq8yj9OeAm/DKNuvoMcGGcZ0I5LNQyxwA
8cK1O9R2PDeFxnGs9qMtCxnf5d3An5MmP2jZEH8KIkf7Xz5y0/xwW3B1bLkQhLcRohUWM1Te7d2R
Lh56S58yVDq5nXutFIt7q5eQbZENiBAzVwNRBWzLxW9VUtMKfywmamms4GuQ6ZXrPh8fexTy/QRt
JYhmqgnKv0W9biLH/zFW+lc/aOQXA4gHPIkd6zqFqKqt2zq+rTTX3nXtkNzIpohuRmmCCtaQAgIZ
v/+eA5r5t/81EgscX0AT+03URH/4ose22ZlTmlc3Vj46J167fN+aWXVogjy4DK5dbTRdbz5pAgBY
BKWjbwxV2mVZtDhbFdHaFZP2PUunbGWAHfzRMDW2Zm1d3mZOUe3H0XVRgcbLc+Iza1MB23kdcMcE
ObgRv1iTezOvJFuAtkFH9XPKU4nQtO0+joFdrKFxLe+Y0fOd0UUdaOcD42TLMAX5T2s/+DEqYX3I
+Hx1uX5rpzZylYZ217m+/EMk6TdQUtpPqKv1PVoiBBC9usUvsUM9A1SKcmzvvaXGVjPK39ioDJec
ya8IU9QBqvpenGtdr6yks0VWo3ooyp09Vca9b8XVg4Nb+SFmIAahMTmM7iUZ4hipZVE8Sj1uV6kz
di/4a96WXf5/KTuvJbeRZV0/ESLgzS09m83uZltJNwiZGXjv8fTnQ1JL1OhMrL33DQKVVQWy2SRQ
lfmbjI/Ue/O1CFtX6lrbqHH7H8DrvvoV35PSZ1vi2sHwADg8XodZ9MVaQBflAsQoml65K/Tki7Q6
AWj8I5Qnvb0twK/vg7BeF5XKd/GfZ7GRsAwci2odQNL9R+8WVF+lbvV6aJ57s9fflhYI199a0lcj
2/yWF/PWXEZWqnsdKX3N0lr6ZJ70lbT+d/N+vfqveXIVhOW9o9cZ47aOpunkaMp4KnMU3+eu1K+x
AMlU9ET+c5Bxt6acSaxPQbCaln8YYJRVK4kVKbLyCM/p2+u4qfrhqg4oPGfMnx2lsPdRGDZrafaz
lz8nlNXXoTsj97AMaZcYP4EVbNDySUKx55enyGy+S6sL4uguVjV1T0m3ORkB/BFkvM5y0HtnnlZy
2uRxte8qJyJFkWtnJZ3Vsyrd0u40PKHdqYkgD/yac7sQioNo6jtptDcRdDuOGp6rRjxUZ3twfbxL
Ueew6nCVpqw5iz4JpmPblequnNiwJx6GCL7TlkeREk0CNz13efkSLmLnoj96GyGxbBnRMELGy4H7
zr9eI3aKhykN3zorir4ZRrNx4tH8hN6VRSXGtA5lrSVvmGJeZEAIJXg1apX+mCMueD8rbbRBUSb8
VmntRmVV8CmLdHtNfbw4sviA8hl0/s5R1YJVJE3NDKKXzE03bp31TxLirvhzhHRK7J8j5BqTaRWb
Pk3qh1q1X+KqIp2kAUgP47Z+ggrXrM3RcL9BR12FCUg3t0FrBYprCdt4/Dm2nEJUYtvsEKX1uJ4c
1uRm2h6UIlD+Kk3znPh+9bn12hDhYGt6bNQkPcJxrQ66V0INXyaBpbW/tGN3QPigfbZnjHV9J0le
CyVDQNG2PvV26u8Tawx3dVjYoAXmL9OsOIB57fLiKuaHhIN6UCjaw3WASfnopcM6RQ31oseKfYEC
49yVhfWjptQek62p70Yb8Izvxu4xHNL4cwI1SKfclZnzUdNq7BphY3zG0/FHgcnEk1L2zZM79sFK
hoE3xnQbrMPRnI2Iyfmc9B///QmmmX/iYVyysBa/Tc+xdHKxf1bJfcuHmK9rmKN5vUEuA91JqBdh
uoXNSwaQROXWDUf3u534yao2G/1dbdnhBloyPhlUOPaWYTYnf+45ZEa5X5SnnlozBSeP3SFW980b
9u3xHVDpfA0vsHlz+rk/wbpQV8nSrJxCucfEJV55edC+tWo3PrDu/pCpbt7mT4UbnGWmYlrKxW+9
rUzs1NB9yYcfrTFFmyYMnU05GsVJDt0clKc+GiLkRJagtPUsin9vK1Z7r9pompDBAdSzFt81MVlr
USXYh/2o/ObFJr06fpZGi8PjzaPtt7GojD3gXv0Zuqi3iusoVZGz0sNdmMT+yrINdWJZiWH2lTMN
EtY4VdxvbxJeN0z9DS+BO5BxQpZvdQvJhD/GyjALOZENqtGqsvJrzX2aNOPcFFpx77J2UGBHQwmc
8tElWbi0ba8FphqP0885jt8ph0pJIGx1vM9VUJTa2fO9nVzsOofN4TpwMArHLtl7kg5gjdFKjXLj
2PrPZut6D2rSeY/zoBt3rT08X+nZEsvNud5YGUXq34LdMNzBm1bIHDBNCN5ZrVzn3kISr/xFxyp2
9P8BFiY7kt93tS7rOBawwOB0G7jRnxWJAT+HwGin+ATfGxl8NFZ5FpkZ+9SwAvyTR88Coi6URd8o
p1YKIGgDXTkZL+iHMeO//y7NP3dQrm5rAJ5Uz7EdFdGTPxaWcWRZpdcjGBg5ano/LYJ1qqjW/TpI
Mysosy3iycjSM4Q7TbfDNgwDjXyCQKA56kONJpS0bgfX7i5ZFKLPtIySQ5zP3rqOw3gXZYaPyJBi
l4dcHGt6qEJJ5Wl3JjZq9apuR/3gJSYUo8jvd4JAv1lA3mwhTVP9z5AFtH6Dq1/PltgQGs///XNb
Ppw/luSeQ0nAdshQuBbL0T8/uabxx8oL2goHJta/FvdSdBttdTg3WLq+sTsBkrc0xbDBqMHdGehW
n1u/Z/WFltAq8d0Bl3eyU1QLw3MRt2unNrKTm9ch+qiESI0i1SdtO1Oe1WR0L2Hpe5j99fm2tjrl
XVendpOgnXaUpuKoyQqJpfhBminEntJz69eqwVEcAOnBDl3lvTZV9X4ouDNK08UkDO76wQzrdB03
AQQZsJGPRYlPmNP0r3Ft9a/8yNZR2CkXGRD0ZQObqepP0hm3GvCvtB130jtrCUZhpJ1XTa6sxiU7
UY6Kv6tRpt6ZS+IB45J83cXczKWXvcNdVKb1c5Dk5ouZO1t9GcXtDHWEJSGC/I1xClOd2kkSK+Z3
4KA/4qGE2uHBAp4EdVJ/xGltPwuCxECgatv7oNqqztjYbRp+Trv0PbAN/ZL0efgUFgOLqckIPmNC
nm4nNciO7jJMocap91n80fSRdiprXVvLdDIHIW4ldcSCrEvfnKzZQfBfNoZKcOgHn58rxj335iIj
NyuZf+iiIQUyC/jyWo/TmuSzO5XZXSLlOTAu0Sq23RgZTA9PqnSYPrmJeVHRKHlGFkd/Utrxi4Th
6PY7M0qrPdLu06c+sy9GFEQsWhkVduOXYZnsZGaP0CbX6sJp73sBFqCIAu3tBtFeZVHXChcBLr3d
mCZfJmkAC0035tDXe2kqzZSf47F7S1QbUt7YKV+HwWjv/UXbq9PUrWUDI50pxGxao8teKzxqHuxY
e6ayz6/fd5VNb5f5JUEW+lX1Ctn/zEcP++HXtin7/TRA8Ync6QEQLqbIWHKZwNaGd5QfcU1eDgo6
CE/YTh8gErr312FZZBSbsQ2nbQpCaV8YkRUFLP6rd4f97i73YUaiJ2N/xhzhr8KLkwtMImg0jTmu
TOpQn00VKEVgusp9a6Ttixs1T1Dnnc+Rr1GNqP3umI1RD/7wTS4T4Ti4Vwx73EkzMPj0Pc19a4cC
y2HHhAAy2RNZPjtdkTzwNDLBlbcbvPz7tRm0ZYjIgqbj39kGrXbUOmzJyzSceEQDPzK63jtEvj/j
6lxor24Tqme98D5Ly8Ri6yUs35SYkRLhZ3cPBUR/lMmWmVqrNK/mu+vwzKrhkCO32ub69iY5qdlg
UoBpnyWk2sF4n6vFK+kwFQRmgtW0TPBsdFNbx3wPJqtfkTXgVYI8eiz1WV8hxT19kQ6nCIzHCWW8
R7Uxfu/QlxmKAvvyjxm3jnq5VELd+UsTY57m1WF3hPm4DxPH3WFkUzwUhfr/ncW/ekc77fmwCxsj
DlON1izhyfH7zXvlA4SwK706B0kdnMjZmzvWkiX/4AQdVXjBPxzlr3FBu4XUBTBe+jnHKIL6bGB+
xCKuNhEAaZhjoX7pN+ZtTtIm3/up8e9wqVVWreu2O9/1naPi1vaF70+3EpZQ64YnHbOWj9sIswzs
ixr5f46oLeTxULL8ux4h4iEDAWvFMp121zUkRRxtelGoRD8mQaWdO7uGCtVZ6ucmaLjzdOVwntgV
vRj+/KT0OQBjP5+2NuSpQzjQ9DZQycbPumLER1eDfCaT2XxdAAYHLwOCmQPFu13aGN0uQbDkJdD4
l1eOZfyw07N8TGkDD4y1gvWGdxuk2AHZoBnLkFOTFXgfTAdUk1P2d2RB++XQwOlFqcR6kpDXVcVm
tvVmL5lOgzzbaXKMdGUN2nfHc+It3qloOc9DSnLDOIz2wuYda+tF1Uh3OOQmD9IMfVQB1X44WB7l
b1DHlEB/cV+ubRTjxp9UGeQbkpVvDCkyjHPD+xni+V2P2S0IXEbxnzVURV4FDpMbL3o3/WxE9Ys/
1AsVWNWrb2UzGBUUPSed36OuKN/zDGSB1RnhOVnA1HVBzTQw3/vcGh/sHmyLhB0d4VgIHNkObtfI
uw4h0xjc4uxymh6yHCuzxIzjjTTNJSZncmjN6WlIPKT102ghfy29oZv5dzXm3ddYDUHkaA1sKDXf
0lj9speOQv21pVbw2ilIwRsO7hNqG/efY5uK+DKgQftqgxUw4g12XDz1nr4ex5insVJ1L0M2oDlZ
UAKqO388aLoTLXCG4d7raxVydltcqkYBvw8R8B28HG4FBcpkc4vFSdzksKm1ZOWaWfx3kCrvCijV
z2Yap+ssLVh9TaMPM45FQ5SUA+tBRTlEy/JBbUBiDkpibaQXgESOxFqUrKQ3USrvOehJbC1T++UQ
OsZTH1DhGOd2QFCFLG7HbeuM9Pop7evkeVr0cEwMq/dVA2hCmtcOF1kvmSAxOejztAdgNz1Ia0yh
3btoa4CCdICPNa1GMj+oXlPN3IeqMn3yy1k/OHmB9EqaTJ9Mrf2rsD600PJf3Nz2tpk6afckovw7
Ng4IQ9WadQHzVK/Nomi+xHl3D+HJ/FtD5KOrs/D7YFfwZ7DouNMi+7ultNaL861gifsi514wpGvX
C7Ojs3T10Tgco7YASLI0y0Ht1mqnjHtZ/y4+v+uyZB96WwTLWtesO6jILtCtIEf1Pigj1A2r/OdZ
RGwwTUBBSlxuQO1ydhv3z97IrM2VGfbN3qka89CmyuONzCZnQlwTHhvle+NYO9YhyOAJRzU6dYin
ZCq42+wf7d7HjbQxeG0PfZEZD+4qC8/ewK47wTTxbCdz0WxQumctaztnyDPfNT+uP0ZrfjVatXgp
+LxPCQs3lPV4msBee1UHbvcIH1CHzfDmQgMlPg6WY6ydaAo8vgZF+MVEMzd9Gyv96+z4bfsCMhQa
o9dhyLFkYI0A3glm4tiqWzFV6w5l0QPUK3xdlu5rqvYWE7aczJExcgk3gvUbLMpbVWzDnA+K6YtX
UYU2IGxDRbXCgw3telP7mXnK2k22kPvK5Y7WLVy/P5rScYuVox+scq0/NoiXAYAdlDevKQ7N8my2
GtB9fWQEd8Po/Rb3JzCBt7gb5gf5yG7jPStaKKT4Q4EwEuRQ4I+fG7cajhISHNGv+EgB9ighPUpb
kEzklHTNiUk+tAGMMz25aJb+tY+n6jMs9XRbp0F9TCTr1OyGFL4Ga+LszlXUeTMuo9gkx6uxHwAN
AjS3aq0k3a0lT10afyUTBnKpZnMhUq7p2BorLQv7k4i5Sq80+aeAd1wG33pl8LTMNUIMHKQ5+HWL
dKU9r2VhGjcN6KskpBq2rFNn6i0nWZhKE+nA6NU+lrFuN2uQUumqyDO8dQOScfinZNuo0qwTUC7r
NC8HacqhzCss3idv3qbADerVrUcGypQ04JEbZ4XJytAo1Zo9FworH1Y0eGfFU1aO11cbO2PJKNiE
arLOZhTHz0EVGM+2TTF8wSj0URPfZX4cbWSUtUwq4+oJelk2Xq5LpUR1Fz7qnJ9L0uTbMor1Vy1z
25Wq9N73LkzXNk+zvw3DflRLc/zcduhEjI0VXyi7j/umUzqUkYqviANZJMoB+YuolDfd2+oUfasQ
QcGCCby3M0YlJLf/DGjK+yge4m+z2fxjgJ48j7PNXcXz8lMeF/lrmPSP8q1UDYDz/xLX+qjb8L3B
Z1TnH7WMl2+9hrrpJnR50hS+OyOOS/0quh+U4UT2Gbz1UvCRStASMtICBUHBo/xqitprYjXeQ9t5
5FS6rMvPI5p4fEtm/xs415WqdfaPtl/cXjF6fOkUZdhPnd3BSg3ywxRkNhLuVm3DMccBxsLEKf/9
ya6nwy5vVP10e9jLsz9hAwQes3iXuBEY/3nsw5PQ1zzK061cKXfSihuwiQXLUjhChI/lHRId21vl
6I+Y3IjsX+OkKYP/jLHEPOgBjOAiHIvjXClfWYhiFzsMIBGzJTYZ7r/G/pAni6tC3fvGS5/zzemx
Dv/WslAV3oM1jbCIxtl7CTAzQWcegDf5S/MRUPy8ttzyaPWW8ZSB49nkU9U+BYnLU9ROIEAC7roD
wqOwJZ2SRyUdgm3RVc1ranQIQftT+6Ut9EsdLUtozfq5Jsmb4NSZffytm/jLwnBw3sY5fR99UwX0
mnZIboCNDltoFw1UtiuQWprSK2vDW1OA1E3s/Rz8f5ora87bC93mhv98G/K6fITuw3Xh2ZA0RKqm
6XYCmwBagXyDCYH6PPuHP5AUV8jFSGZnHY31uBHchQf25TSZ7aFpFOt11kiZVV15ma3Jem3sKl7l
rjfed0tnjPbkum9n9SBNwKvcpMcS08tlsNcH5tH0y3wtTW3IvHPacgdfOts4d59Tf1zJTHmpRZNo
QF/pp9iO7bx6y04+sNjJy5mb2l/L3kzvnL5k12+ptbJNKtTwfMkC2EYynWGT75pete7ALVlr3FDH
TbCsvDLHwO/NzlGNs5voHRE5vmrj9ImUnH1ME3tz/fR42F/E67GvAm6GyOvad6HPK6DXG7/kxeKj
5DrR9mojKSNT72wiQVOWwbiH35E8wfbBs8EK83eqdMUqh4nyHXjjbgCEEsDAjzZOFbQ/CjwM+O3o
yUdcKQjKINDyNDo9ur0ULU6DZkQnuabbI2TVKJ5zn/vJsM5tsk64l+tHrSKTQ6V9fkm0pFrZC1FI
Qxci1AtA497sr60WoWQn7x+EuqzrZXmIHHJfQluWg4bGn9FYyVkJy+rNS+xj3Qf5pcl0/W1QnaMb
admlWVKNg2Ze+0CMVruoDYZ1O7L7T20rO82BqV9s28Acddk31J77Qxl6/9logvLOcQaqyW5bflU0
CAyU/9QG28jMSS9G0WrXn1Q2e6xDl6Z88aU5TSrN5fF7a8pPqk1jZNTDttoV2HOI0IBIAVSRffEN
pFlvwgA8my7dOIX3VzmC5Sa4hLSkDO/bZV0mQ5eQTCRlWD7WWoSUnNavbbsewrXeFPGePdk/2qhg
9yulp3qmxPu8mci/5dPPk1+R308UHDljlsx7pTDRoUtGqFf64vOkYni+vBF5NxIiD4ye3bKG9DVG
LM3b34jKKAkvN8B2LdQ3ENnqe1BnprNBscHetgFI7HnQ4Fnr6bwhJWMN18kijNDEuGgF/XB9Rbno
EqptBBZvH9ASkom3DyiMqmsoXP5NlaIeBr8a12y3IA37YPeW7OBBmjibvpHFs598pA1eSzfdSRh+
RXTapG7cPbZo2fFuk+cZYNzzxL31ABjIXTQnkmc5pDxO151uWrtbzK3Gpwgdz3uZlYdx8Yi03Lbn
Z4CDCdrT65FCwj5bBIA99GAePSVY0mTe6rqQ6Yr0giAzX/i5bA7ZmDWXZDl0zvgz5kVOfYEFioJ7
XJOcGvMQvGDDUsdQYLvNJGgpcdSf2/hJ0lD1mFnXcDam9eehu4ZlNMk8V1IAKhqykab9aMBqR12J
Zo9aNyclULKveAV6pMqm8cV3Uaxt2YWfSwzQ77wiyg5mhMxi5aj9xizV/r1ZIFS9YtkPupr8raCe
8jDZHsmD3nf20uxFLTJQFPWoD+6LOVHdkw45zL6J402ivrqFN1+8OlkD2U7YaKJAsRqCyru77iC1
AZ1Xy3KvW0ZLT4LNNRPCfmYnwFktcbyDjQYNrj1mfZGDnc4/YwK3FYxumNc/Y9Ik5w2oO+nCQ41b
NPhEiv43GzFfjTepPqtX7zFfwd6sCc3LzXusHUjRjgNS0beYkScFWr76JqUquoviFi2a5YA8zs+z
PjnnQYSkrQlyZyWdeqUB4UTd79qUsakX0d2XFALy5VKWGY/rdEiXlayPM2eep+N9PGmbcjGZnRpj
QI2tKb/GZhUcxTa2EZfaLMzVrROBzJNgkkz2rrcq7eA5UXwwSxYt2qzWL25f1C8jQmVGWY2XlO3S
ixGxBfNJ1kGoobNy/Phpwt5SOmUSAORobTVGdJQRWqUZJ/IBrF5+XTJz/Xd9DFEIWK6hLC/Kv+e+
qPA9cvRIXTmuo6KH3dbOuiJFfnKaoGsxxAjTkyu2WhKVgwRlklGUPSgGP8ekCySJesRliD+w2qY4
ckVZu41MlENmpGTDxPL/KjPrwzJVkKTWaG+UMg4e2kBt77DIJsPlKv2zm2Hul7TkM+yhXHdN6f9l
Ts6H3ubFB2buPyfl5gGnutVkWOamgQr8FI/UIuSgdvzuCvVRGtJnsqvcZqkLNIakwW9DtRFtnqLW
Hm6XCNPA24bOYCPQw1g/sABJaxkkOcDML0XvrAUBOqbjb61ffQIHnXTzB8sgVvUdP58m6fVXa5rm
re1N8XmE3383K0W9R9VvuFhF1K21rM6/ZJp+X6iB9rcKSsEwcuubGlbGysOuhG9Dmu7mKi7gX/Td
CeVhYxd3ACnH2g3XnqkPXxurPPiOPb9Bwfpwerdb49OjHsg94/RQxPHd7KniBWi91EusTS6up+jP
0riND0rFfNGX8ZFGdkJ6Z8N7aXQVP0WDwkyT+I/mwri2CgATWhqiNrI0hVldUb8ZUIB6lJCfAjJr
4iyklrGIbPxLb7X0Xgndy9WxdqGSXzRfU9K2uzoBFJrV0ycvm/UfkMvuSrLZnwuALSsXCM3KYCly
qJ3e+MhQnkoy33jCnSl5rTFmK5dwg94XDh39sMbawPhwQ9vfkOuzeBxkrU2tqWKpAgT5QyjamVYP
3Glz9yBMbiv9VJSD81EruXbHjwkU50LwrgbU1LLWbR65W5oY91UftlV+QnTsQyTFCxtCAgSb586H
aYMyyQ+REIfclSGM4s/7vgibVZoZGBb0D5ke2s9yd6XY2/Jeav0gzcwJwjv8j8zVYITWS1HY1gvj
82FHTbs6Jzpr2LumT7NN0jTxSk/B4MofqZawFRSAYHv5CEoSoquqy7GstAb1PZofJEwV07+XSah3
7hweoMOEIfQ9O+qnSu/h9lVGnz+ZZoUvNdugQ6paPKVYy5SnZczCiVjDILJOgi7HVduGpqYO+xsk
HX1199SFPwHtGAGXx2thprZrvhHgLPplwTfHCozhQCmeS49SXWZSxpIMM2pxfh58SxV+vUWi6nek
MutnmRjo1BudHGXopnbr52cy+u2zhnfPM0Aa42CgM7biJ0QVyqwGBD5ZVx1sa7YuVrizBCppliTT
IN1d83ElTbTthrPsZme7MzfljG+Jg/kohHgOcsZmOVlHBpa1t1gFRPq3Xnz5SPwsM24dMljmOkuv
dMjhZklz671dWbXDo9GTRImK4ZOrd/yC/BjWd2ACoxLdu8avhvukxC+11rqVkpn1FZCezaa56qqQ
6sQiGuzUrnntlXuXNG+9Mvh/MbeP78GX3aqoITf3LgWx5sqOK0wVMHfApHdSXpVxnesqxwGRIGlB
E0ygVTcXLBShDZYY6WI26OLeIto/rhqSO4PXKmLVOBJl27RToEA2GSYivxFfxo4Sn1tQ+VdGyx+P
Y+HU0HbEwmiMk3eBMzXZ3KJWBmZRml5X8O0tW/ekJQV7gIUE1+gZSjdpOx10ra7OfVt+LvUcMhSE
vpXtauWzFJXnntQgWJ3mTnJ3AQmpnTew1JVefjbHqKGUIp6sSAB1mxye1FpxM+3q0+r/05g1wqLg
0DjGZZoqn9SN55+M0saFJPPYsAG8vMWrXq/6nQQRfy92ia8l8/uoF49dXvlbiEI+HpTcH0tfu9fZ
Cry4NSI48JSDVWGalBQCxYLT4kdn4YjoJZ6EzgKWkt/sjUFSNtXd8vu8t5wqP5huH63+SBBLDlli
het+oroV4wf5n9zybezYWkAKSV5uwHajlRw6PxPePsvxRxxpfjYdlkjWzoaOSk4gwCRoIV/Wpfo2
JWV3aWu1vDRD+y7hkoT2xiFfHiOLb7+prZG9NG7QP3lFurOlzheHVrQqJsdeaq0877gr7msbRxut
Y5eoUlC1nOOnrLPVtxqrA7kfR5k3IguUGZsCGYFPbcb9cxz96axR9tjiwNusk6KKzqVarEttRG5M
LbPg0dMd5aH0pzcXOM/xFmrdIXj0Haff8EMdNjJMeqXDGGYW3trwZgLZAWmyDJYhQ1NeX0bGgtwI
yJRyYNOAaLCdWjuJXac1S7tYen4L/nqTclF059adhit7gst9uUg6zovE40VOb0Fp/lvsjyGmZev8
KNEsv3W4vy59i/1xPVbo44Fd/X3UO/6qcgdze00nXTNOqYqXIR6HKMLA5bnGrv0yPowM89p1DQq7
R+ZQr9/+JAYtmatbxur2OqS6px0u7uqq6UeNVcwQ7CEc2M/cImHllHX3HbQamSXWlXYYfFGrGZKw
j45tW+TGOWq0DOwk68K6KoMPqGEHRZstYH+4PGY6/tYLIGrOUv9scgtaSbOeDO8QZ+SipTlWbbKt
eo/NzDI477OJRE9sI2AXOncBAj7boC+rkxxc1eHMyZKVdAyYH5SkgwleT6+D0pS0v5w641SdvOXw
2zXcTtvpYxFsePgii/fLf9lZvIAhCs07sWiWjk5vnhuU0e8lFCaBCfTXXt8mtQMLILnQbIaXCCjK
vTwVg5gkxlA32Voxl/zDrd1JvUraZVpQEMNq6oHNy0YSxGHdTXuJ3/LFMtYah2wtl/7j+lITc+uY
HDjl+j2ZWY3dQ1XvQuSPSXAklnacFe/vsa6mp2uscdKNFirpQ5eBQZADDksPaNkuj8pSQTBSjpY1
Jusk89rt0FkIzEuQm5txljZ46nVICvokrevE60AdlY5eczFrY2wQAQoxsj5YtznpkXODlsyqDlxr
m9lOFG6j3h7xVjfV7Z/AAtHYzHmC3+GquBYBzt+G5MhnHwpL+xuY8wQNuvT3NTftd83zcLvA1U2N
jUUTohoeVH8MHoypH9deUkXfqIsfDFfJP4qsiMnZeE+2triG5on3aqJI94QqLxWWwXuV0NQf2sJL
XiXiJNkDAIHpUboAg3creL/qSTot1I02WQJtX3oby653M1XYrfRqTVmgOKsPa+mtuEHdo+0Urq4X
No5AJkrfuczjqGxHGzNdWC5dyxLmqezL8SRKNCI9M7qLcI+0+4rL1cvDhcfhPlESYCvIwKjQx2m7
KrtaqzBKY+Ml5O4Mo0W4hNT+cXI76x3/J4wN+JIDZKEZ990hD9TxWeEf88Y/ixUs4TqKp0eUXz6R
LLTeE6/x7tBDh4y+dIZhlu7LqrW20oy6rtwEkZoc3TB8DZI4ZruoJrskhX4umJQWOdAH9E/Bt4BX
CRZKnx9O73Xb1ecgq7qTGTUIJKCSf9OVkCa7REQHp/p0i/+mo19lYYLMfgSz6dfcrLfKo6GOpx4k
ONWbRY/meiq6MVE1tgdgZEdptTCVi+N1DKvU0zWNbczduAswHrz4bhLv27JnA98EJDNvbdARxoOP
Y6uyVM6lfC6HzEjjO5TF9reyusQxm/QXAUN/M5NweGzBNJuitRwh03EXmDYmaouyshxc3Te2RVOa
m+hXLExJwfdNrR5kiHS0VXgX9zNV+mVYHBc2nqDtX8j2o29oYv2yHJSAnTXKNNlP85hJ8fcjZbsH
6fUryzs6WtKvbjPaFHCZ0jj1sVz8ZYYJEu5QdNs40ONTFGtvsiaTVddvi85bm/vSvZPFzeGPcVZn
uVvwHtVKLTzSN7o7VptaSfV1uUjxJotaLwA8ejrd+XQFWheoexwr03MfncXur45C9vmzOaytpSkx
6XXd8G8ogsXxFidxB/8n9tYygIct5Q11fMiyQWOfmpcPOTY2d0OttmzB2+TZTvRgPZbd/E2dwk1e
jP5feNK+eVpuPQ79ZKxl4yYLQx1o2SY2e2tzWyJKB/bf5ESmyrvXAJyQoPKsg9kO5sM8t94G6eH+
LaXgvBrtsP+uDeEW4G4dgHEw9lTZm2+doiNa1WXjq9JF6CzVEAvN2EJcdAhxONJYdsUBGLBF380q
+TSdyL2mElxlqvZ2ihEoCJ6RCgEo8+Go+6Wa37mqgYWYxtKry2sjvxPP52Sggq6On6QhVtBDg8Zx
lZHKaVVDbwGZI7eSlz1GN2mO0jP2lwCSluBYwbDcqLdT/GSckxwkCM/i4FeRcpDQ9Wpyep14PQ1I
iOnRfLZVt6nxMfl1XStDj6Mbw3qjL1lYlFL6dcCTbCupWInJWZShk6GP47qV3O01ZVun3/VYbzaD
1Q1bZ2ymz24XbLswzL/zfAjWZeqmT6D/ktO/jBidNFjryZg+LaRLLCVne61Xbf4wIrjwVNepwkMN
iVZpykEdu4Ydk/GsLzYAt/jc+ytdw5b8FifpPq5gSHQHGVYVyYOO7+Rd5mT+w5icLXVIHvLFEF0i
cnBTPNiRDNR2Nt9Fb1NSMthTusECN89Hb9Nm45frpice/C2smJIVlsmZFECU4F/ado+u8HVB0rGF
2ySt/zbxOLg+WtBhK7PN9SmTeUUGpPdHqKI+1SN4sNJU1pdAjY78dI071ke1sZF9Ove0o7rENGXG
AfeWFdAZzJ3LuFrJSnyWIcsMuUpkZJVxzSP8uvJt2//PK11fwlBgkeq8dFFmCLnx1NdB5qz1LEwf
jMGqH1IVopk89eE43alVzyOrsu292nf63uvT6KN3kmM3uSe10auL4dv6Q5Rkn67JyR6fodiIf2vl
PAcRzNEPxmJSomhV3vDrD5utag0odInmXFIa1f2UP15xD6ODTWs0s6wUE9uU+8W1jaAhhpHdr/4r
JsKy9J/jBTEB4al48vUHV4wpbDnKJlm20GaYe/vcM14l1HUIClIeQfNU1w1g3VqLZgWVBXkjt5g0
BXIhsTbt2sP1vS6DrRZVXYnJG7jNdZquo+q64DNmjHLu2mou90kaDTvZI4KM/5LNLgD4/8fXeS3H
jSRr+IkQAW9u27IdnShR0g2CGu3Ae4+nPx+yOWyuds/eIMpkgSLVDVRl/oZf7DkovadswqrvHZlR
6Byza6AHwkeoSHveQQRcOH2AxrRZ0+9BFT8NS0+GJuV34PrKs3R4yINNmovySn9Iw8TchDX+j0qT
Q8LU+rM7x6TvcWL49IJw6tG6xIj8yHvg9uII8IDY2QNPsT8m2uY5LrLDwHvnuTBT+2l0zUeUOqPv
9BBK9SdSKa0XfbcLHO/7HDHiOmq91+xQYH/+vcIN+xy1eOTIGhzCoTFEgXons5T0eXNyZ798udbR
Wmcwk4vTfDcCX9kjNaS9WEb/Ayhb9hdfk58DQJGXGYrrnd+H8zozurd82YFpflqsxpbTt2zIOqow
iaOZz4DAnJduItG/bMwsH9Z2Erk/ZE3Ec+Y4OHNz3bXpVRjujdZzr7u2YOTbHZV6eeDxG7D96+Ba
+cryoQZh0A3sC8aAFGa7YBWyKE/uccT81i89P+2TL3qSrgJHwXViaqp9hL3ik0ymCOytiqJGUXKJ
TUiHrwf0le/kRoajDDv5MeA6p7WbggqRx6HOdnsVjI527coY5DWksl2qSbenqFHhtBTxvw8iy3y8
jTuFS421sS4yJE/ppjecjVjVhXP1lsW5sRfnOzz0koQzrxvejbr5KhG+GC6J6NnIQXHDrspZh336
5nM42PsyIYFy6ROOvUHsvDrhh0PeNSYIi7fQwX3eGTPgzEEG2V9Hs+/w7hMohzasXp8GaJLn62N6
NNOnGuQO23kq2a5HUdqr3FMGmAC08GLneG0CGCi3yjiGcEIwepQLNh/vbo/XmElHe8iJeHe5fXqq
XXV+GKrQ23tZlt0VTVq/4Pr6prNL+Ss05u/11NovQCMpeFswbj8CRKYGPdnvfprmz4OX4W2+KG2m
H3KbE5zOYSXSmjAK4ynrz5CrgjCLf1M/IBOdj9+1XEEd1Qcvamp8fgqnTDaKlupvHsyAstTi30iR
gfD0Su2J5EBysAu129s5wvqZrvyte53/iCQkNR4n+Ba04OeBHKdnqy2RKYj14GfKqRXX4PsmUanF
tIM1HikE3stYNoW8ST8uTjeco67COPxjSMJaT2k2+DGN4EFZYCDTA5lib5u4tTZenvyVRm89/nO/
tWr5lo1+/EVBQXQfoEB40Ch/PCrRXJHNBGdd2f2lmfzyC4z7g7c8NPIemoWOgsBGuqTd67U7+Ojr
LbNV/xbH/fQtR+Pg4tOEg8YwJANvaygZ76ql6/j+q2302iOqrGwgnPn1vxmuyxjCD6+Dioy49Cw1
4g8lTYoS/emTJ3uGF82pi3CECLLyrvIBzK+RE7VWMMT/rZ+TVthEPdDjbjAxNu49XFoXUEmIRfHJ
shY0vIC6ProCD5Vgma2ywGCfE30VfnvsKS8x27WzEOCTAVsVvyD3LpNyCf+JkJ6pRMPBNtT3iDBt
u7tkROC7D+ZfblINJ8e2mmcl7M17NbL23aL9KENAAepdVdrt5ja2LCo7e9M3r7qXmq+92f0ghZM+
Quy3X7ImR5utMl5TJVdP3uQVa6U1jVcT5txWD0cYkqHm4EqI/YGYlgd+G+40FY8HC0sxbRVA1+C6
jC6ZCRDIY0Hxlou0YngG9pQG+zqeLZ7lmvIN+Z95X0zsVKVbLI/kCm2Og3TtCryDo4KXvwZjyxeS
DX+B9RA9T51y1Pw+eK3VMD/z+MIlFxNUrer/8o1E2VcL/7GbPHWD4Zi/F8Jjr0Soakl3gShJd0TX
dDXrajGB+qvS59uGS1o9exGSHda8k32eKb/obQZHD5XaOMWcFJfYXVfk2qnCA2cOhjfb98ctTxU0
0WMUSLw0+ls2a6YxoNASBe5TmQLTmr023uY9G/U6RTOZrAO6tN86K9Pulc5NqJl5xqtNSX4/4AV4
hcMMZWKAdBv8s8yyyO5Ldxf5i0srf49HHNSN+xj1I+ndDml+i2ZwYbFluo4thbVYG2GNUEH0C0U7
2IHFu1zAHQO+kMZUXckBtofgpm4H4aGr3krDa/d4QCgXRTwspUm+vF33dZ9uu8RQLjKmF4Y3r0rq
fndoDLy+d5eFtxgFqWY764ZTEfrBznWCHrpaV51qryTTKU2VzSwwbC74PVSn/zY2dFQcUnN6/iO2
lLvIoJ+dy6p2gebX/lo0H8tJJbuexcnZ1vUZ04ljuaT6XavSt1nvWOdYT/LHMh9WVT5M99JLZUgp
9K1tlcFGxlChXrJIPQWnjrxt0QTVaZRE7a0vg0kw8ztJ8xoU1caap0sLDJ41gQblZwWy8P0eMlgl
uwrZxoeyc/DFKprsUwVV1xO8LKr8KKdvOaCTSBt2JLO8lbzsh3yNv6V3vr28ZfjW7YIu3wRoVa1v
E9d3eYjw0j/gZs/Mo21XqeOfgPJoAaLfLlfQ+RVlLvjzpC75QCwLwfqaOXWzPoy3KQdsp1hhJTwh
1ZdE288bVtm19gk4yDp1o610bxcHDRLF6f2TiuKAgytjbh3VMn6ew6TGDC/krKuOywl3fPS09rc2
Oe6hlZzvMt4qbQo9D2FMCQOjPz0mjelc7H9WzoPdH0xgXt4e3dnkR2AjhggysdgmAdsYxw9fMZvW
sBHx7b0/QFpU/PQoyMWMDdga0ENz39hjcj+NHZZkAllMkgMb33mrhHGyd+O+PXXGrK5FLDRs2OhC
yhtOg6L33+1VYynFi2pZ+1KPhkdvhP+6UGsThcxqPoAbFj7u7GmPQ5EXzxY6nbyq05nnoe673xSv
/YUgWbtH9aDeDwsN5Gza3fATfW8wx1VT7/NFHfOHDGajOmDiDL8W9fH2AiNagSlXVj+QRmrY/ALw
Cce2/mq36u4KenCbbj+okXHtVnlxcro6/gL/5lpDyDj1oLllHqViEGM58uTc38oLY2P2R7YYMbjp
xREO5gHa0IVbbyW+MczxH6/hiApQr6X2cSbhK6c996NUejsPSiFVutWS4glr5yAYsduP1PnIoXnr
q6CarfhZJhZ8mADFZIg0v/ZgBeHmtkggZnKjfgjVjS5A18TlTFSFGE1/84MgeIbycX13h/O0i8EL
Pshru66Mbo+BjLe+vtMXUZn4/4mQnUCFovuZTcP5CjfO6ze39CakcfX0eUqyJxm2qSDt23pod0OB
5sXCXt+IgMe06L5CdTG6ZniQyrWMzIuwidKo+AEs1eyMl3eOJdUlCcZvGGxoP1w/irZ5lekHFfzm
966/zB1Uz1oJu7vSrIOddAurP1dJHr3ok2WdsROBxbys7kADw3lR63u8S7Pn5a5l+COv2yz5PfCI
3mHKWt61gcP+Erbfnn14/tI5vXooB+SppGuORfmkt+5mKB2428CMnt2CHWxttPlLa7WnQcgkmW8b
D0GrYP3tueOhiDkkWjqv3lSf0q2YZKLPMZ3wJ6xXMqtVavxccji7Om8uC3CQO4+c3B+upprWgqdF
OEufDe3ctel0EvcCMS0AYQL7qoj/lqF3v4OqJBdnZT9SWw8P0xi0pyBUXoIgKqqv8Lirtb8vu3L6
Cfi62g+d2e2NxOh++vuAt+hPalnVflaRu5NRElpB/69ZaSjwO16zK9rIeYLNux5Cvw4eUU5HBjnC
shE0en/uOGucUXZiCz8mwa5pVPiCy0RvN8NZWgAO4BxI/9qskDNOHT0+2PqASZLc4rYGVQsjs83q
1xDGzpPaGb8FUeMkfr5y3QBRMrfOTzxng61gcCx3Z7hD8QZ4WtvGllEcGwCkx95KyPI2SbkSxkUX
cwqJqvrX2OojRKXUf5jM0Tz4LcLwsGaMLxJbdvd+NzRnRJ/ds55k7lnL7KDeZMM6rubxbKFbcTaW
iz2rhb9rXPTNgfYBzWmtsLlPvXHYaSHbm97qxx4NC4hpquff4TKb6mf27DaSCwpIAKfB5atsTtcJ
o5yak7Vc/No4RuQn95FP9mvt+nV8KpRZc++kafkh/ppWndR3TY9CqxLFJ3LUiNtI0/LSjpfXXLcH
SqGfsvcINXenSdNX1zR+smT0Q60koy/Nj2nJ98uFmjzHSGmmcBazYEaCzDNx4Rv775lhVZfbhaNu
M66kP3mUbdOeio3Vfw5BYLm+rqjaKVu7MXvLT8tu94KDhbsZdYTOSWFgLvbx6MIBBDeq8lUzk+Lw
yRE+9bIcy1ACZVDc5K8QnSVaVd38YCyZapmVyzB0+V2NfMxKJvTQOtQAvY+TquLguFzcwFhs4Utv
myLgcX+bkJYfFsek4bQqk2Go9PfSalXFPlkKGgzLIhmXeOliSa9SekSESroy4VYhX8sQml8N4u0B
jv83N1FR2mvq8EEuMp7j4As8t0Aa/Y8JVS3urKSMV7dgaRlxmeFNeJ/PQ2ZeJ2XcmfI7+J47K0mN
uz/yuHKESDv1e0pF4k56crmdObpg+q7bqbsfSzIIL6YX4QsnmZTEj57cxkk2wWxF90pSBmdcIsst
KbH5O1/zo9v40W+t48gEWLR4oYjaI4DaxIeunvSnzhv1lYQgArpya21+k7uRiK3X7ewX+yJwtA3q
S8pXbY5zDJy7+HcVWmuo0VRoWmBUNhT+NzMDBF/ZhvIFzYlp6xb1hLeIisPb6PFqLI3sIVUx7AS+
eAjwbl3FuebC3Oe81U4CFYw+dzu3BoaynNUkGBrf5+5ca+OqSq3+iDSWtg4seGJjX66FrQLwkPON
1YUvth9E+wBUzJHHQ3TUA6qL05hRDuq6k2Vb/b2xXKTlan12SmcO+Xky3Fdd/z4uk3WHqWKtUruQ
7m1W1gcaugENmk672+ztLh8/sOa42bEv/2LbrbJpnLY7JIvES12jYoELT8Zr/OR3jb2WYYtnBXsI
r77ACLZegJvsrUUCxhtHaw8QHFTXstpNoxelVcPnpkLrwnS6hGQJYVaBWII7hQ/KYimqLBai0rrl
SP73mATnOpYwTmmjaPyRJxm6p3CONSpp0Eishg90MR6p6LDntmP2jOwB0t0fyWQdK44k7bTLbTxP
EdlbqpOygw8sZUfxrjrOSdxVOMnXzl0Rupc+SQGZw0ct+1U9DfY5R9B0ZaXluLtG6hbO5/6IBAZq
mdMjvihPaP+2J6F2ySXP82SrW6G2uXG+qCFnZ9NHO2ZZdCV6FSw1l6UydluqNa66iROeAZzP3pfJ
7C1u+amtWt6VSM6chFNX+iHStHFSXqRbf3SFeJR4eKHKrHQ/zS6cYVXxo09rJVjN7OIiLKVbcKKV
3XZWJ367KS0fXLbESh9uvWIoH6zNp064n3qlQ8EupkRH4oHje2Jqp9tlbkL9c5d/BQiBj5isIGU0
Fd5fs0youBBt8qZyIASq1CieQn30jyYM5g06INPPOBguaofQdBPX9V6Oqn+cXOXwGy5IJpmVi91k
6bZtPVTXPiZ6OSrf+hIoi3H+RiIGtC3ilv84ZTez799xiIA74g7oXzL+h422RPRG+zSNLk6wN9ts
iVNm3b/rLaTMxFn7traa+h2UZOdANuhF0Oq2AW6d1x1fjCZpScTRJWMbXkKnepGeXJBmpDQyY2wo
q9qiDS/LPW4Rcg90Qd7vIRHLPW4/5XaP209Z7gE5xTlNpfkvNdeCFy91v9qAIC7tBNQkqiDYTz12
ZDIZgZU9aTpyFjIrYwpIzYLaxrMMYXERYhEdzYd+WV+jfkfGDFiuzFZh0TxWTbqXSVkON2SPu/VK
WNopfrtWHv6NTAR1Jy3ov6mxZlKkbtX7QplKjl3eBMionB/4MlKJ9TLtNZ7nHx4pw6OJFEj1qwkg
GWLIYxvOq1uYpLdcf/pZGVTx5yl5iSs0T9s5Rk1sHpDqYdxRfMbTpjypyILwkUYzQDP8HCvgqX5K
Y3ifhqbhHyEYM/Jg/9aXedcePJxrKS6YefCMbwQWokMI0divsvE4lcGT6Rd8cfqo5xGHRxS/g/p1
cFJOyrVtrNOmjn7ZnsVzv7dfFSct9+nQFXdZbIXfOMleJKAF3I+LRazc49w8XUw9ODgtDBWX/6ZL
Fw7zCXEsZ5u6Xv3NjefXYWqd351hH7Bmb344Sjdt/CVUs7P5NHX+p1DRCv33UF6ZWP+S+yj4UJ7d
AgcM1S+17wMkiERr49+uYwSwjrv8BfG5Ye/6M0aZyFc+gdBBCWkJKRN3lYbO+JbPVsr2Zwjv2QiG
5Iq+N2aO+R0KJdkah+qfShN6p6ZVxudMdctLWCkPFm/+ZxlSsGPYlI4d7f5ZkG+B4KkPMgtyEWmZ
Avh50as5J7gRe3eqr8adTJuGnXP+eLsuVTwtBFnlKmuZDNrFiIYaNU7HRXTXzfio6ZoWPzR1zzMh
SXv13DYoaC9jmD/05nVa9bIdyYP83FlNpPAs5CMcGr257xEVfY+JMlVlt4fP26eF8mOUHmkOxSvu
QoTpzq6qQhcmw3SwpwTZ8kHjXL7kk5LWLPGlt4et4i+ow1xlv+oCL/erIH/wSyd6iL2ifUTxKeTr
4nUH6U6wmR4RydH3qLoCvpbuEicTSYiRGVya+9t4oEbo0mYwT2LXhZCo8gE65w526MvSa1zfgG5s
chdwfd956a6aXP+oqbN/7FCFWrw06aObfhnSumF38jEWGdV7oERL3KfpisqhspWp26XwDdVae02S
L1+gFE5OxM6+TBzVXfW65R7tQO+TcwiTzOdDvudhPxp3pDBIRPCiX096DKhXMZyLtCLN9lFhmr/c
xlPsy2Yqyq1zaSM7XGUp5jF2khvzJl4GNW26LpHep4lBccOV5fnDXmbkjkPHScguqGOTPIsRRlln
xdhdhjwcL9eRNDeGax+IR+50F8zTx0sq0TInlx4II3Oy7jbqzl15snxv27opgqeKRZG1n9TnVqkC
hIF2RgEjCeAc8sF+oESwlJe+ovZfynq0zxKrojB0KkbnDVM4NVtzApnAjTbtPh42ksmR/E0RZu7e
sBN1JUmfckZ+cIUiyMPUdu1JQtolz2N1rbvP8lD9JOcqd1li2zJ9j4XEfuJ38S5jmzQrQ7eTo/xj
dGvQ7qnkHOLGV59laLBgnPHWMWEX8qsNaKQ8m9a4SezSf5ChwAFQ4gJpXd1WUYb9qzF/5+1MAUdP
/ae6Cb977aT+ILnhb6zBRsVs6orvWfy1WKyN+0bjmdpATqqWLkkOxBbT6iUfy/msRUa7ltW+UVAn
gSt3n6fdw+iixjCsrmg5crV8MAPHPXKEVlbawm2BRvneFXebW1dmb8FiquNEmQ0QeDZAA83GPktb
ldI0TsY93LE3xWy2vAkxmo8nxM3n/HsZBIiGDCnVt6S3DiMqKetiBigxc1Y59qNVX6IEnnHQW86L
nRbNKtG9+DeSASvHLMy/41h7dAal+pFrnrauukCBUOWoe8dDG9+xGvj4TtAdefNh2Zia7Z+tBLze
sa8D5fC/49guFbsBmam9XWv1EyrIsPt+jQLqbP106YRlOV7Y7xvs+IPGMhCvQqkYzNfxWvS6XpvW
PXfenH7CM1kf7Cct8c/lsuJ2oL3ioZYJPJPinZd6y/+WX4Zf4S3uQj2w/k7D+BhT4X6z0CZe91ZX
PbdFZO/U0GpOkGXzc14p2U4jt/Vl9l1rpZpkmJblDtjnLRWnfKfakD5+23H+bONHUcyedbAxsoPQ
RzdF4HKVUgi4Z3dXI6u94IuXKtntog3dl6B1AN8v42Vq+rvMM921E4DysIDyXTflt65s96VbJWF0
EdmBW/fTLEXoi+z+ZbYv1L/fubCNo1DvdjLP3+au6R2dFBrLnTTTpT/gmmytpelnsfseFaCbc0xK
DkuxMT8NmJHkKxkbrNA/Atqwd8UwfLn5Bppjwib/vzkK3sYGxfihl62OkceM5sNyae0Ilr4ZpONT
za7kCJui2lre3J7GpLUfKiWFAj7i2RY5HBLUCqNYR/8FDFd7cE0FCUgX0pkNOdEGzMrgMHB0CxLb
3dVjqT/ImFysObh3bc7kVlXyvcErXL+37SeJaj9CUSKGOGzOP2+rZbK1HMqLlf1cdDUJ0n9gX0mL
h0qetOcr3Ey6S0RWFw9tgfgNkkuwLZaLnDavB08/zSmk9fFOxm4heUllbHXrIw0N3wsmz1YCK0Sw
KRFPHpJgPjBJNy3Mo67CNHTzItsOiV8jK5/EWzwc0IleLmBHvId+no95mSuLrhCEnNjjWGJqgQnN
ksfvvzIcnAbBcId+iRXowFHmJJdP/U9NmXIKvTiOi+zTCGzHG4ZNYWJevvhI9ArQFMsFT4n1QQUr
NWkOJbTs/ajp2ouJw6dEOA6MIMTiv+cgUrZ5WehkPvPu3tE0Za1h67uopgJMc7BPhuNWniG31692
sjg8wdAyBu0YZ/wlpPufURE0gu9Ipb5HRYuUrERRl6vOYI7lXjLsD5Z2xG0kRFCfW9+iqu4xhcZ2
SKIhflYAWGF1oIW/3BwAjk11nT1qNGMg6bfbPmmtt/qrGiTRL8NIkAfWDfdozps64rQP/RZanBN3
8PWWwpJcIqWFmJ0q3vY2Ro5NPUu0jCHRO3crCYz71N/6ReLsx8L/+v9qm+e9CtTbRyXqpmsuLYRc
g8tVIT2q0IyRmHgx7O2GoD4ZyKYj7pQaAzAh8tPhzllS1WDNyU+bkqWWgVDS2FEJjt2K2RCrKCKc
WslYJ0vy+rrA0TUotbGuA6Oucv2MiOBe6Tv1Tqv1CUjtki5HIIoceQfqDK2kGo3G2rLvYJexvxmn
77yI4sOMuuQ2UBEo9KoEr7A2T+/Rgx3vx8YjR2H0+3BA/l40Q0QX5DZ20yppMbS8xkmIBN/iZEyC
ZWzikED2byEV3WJu97/dKx7scV1mrU4xcfps+zQnWrxpMR3cCKVMGGNX8lilq+ol+iUjMmdWfrYa
rSDbdRPHXWhfeC+7GHGsfMVqtzYQ4ZOMSUsuKn5ZzU6aRqTx9buFB3pe1CuZ0rww7RZJtX+xTal2
4VI5l0silXJpIkLH8mnRdAPx+cJLo9r/GVM3PjG35dKSJdL6WHe9LYeA9x/jZONfxcirg1Mgn1/5
KCOK5RwX/IF8xGXoOutcUbfLBx8GhXPMID5dP/fXeb5YDVl4/Goco21OfU8C4HNztI2nMvJw/EUz
6CQxRpgV+lmaWmhnx2CMZjYbk1N7/FXCrFnVvR6eh6hFXeej5bIPVqDSHf4Yj2XFLe62Nvb43FbD
kkr8uMstTgnIOSLHgvQ/EhbvYhX5jBTI0lfTpouwlna8nd4oz8VHzCetC/SiCOcgOK57eUOGfCM2
fzJ0OgyiTuS+r9wcIegkArzsNPwyBgCvWxl0saPYvqu3Q10v140CzaAN+vxOCpWoFVr70MCbRLpD
MaUXEpG/rDnrX4LSj184E96qnEqlvXrDbF5kSO4V+cqL6mL22vWx8mpXxRpJ9/knrOl4N07WsEnB
Y2JEoe8hm1qraDmMhvEMpjfmNMpDS72XsX45byogITbhchqN5DQ6L6fRjNNogmAv7vLLYbfstA7w
LNGybvq4tccbHEsC66CPmvkgF34Be1X2PR+UZczRKvNhbgPrwfPNrelVaBB8xKbIbJxaczzdhqRl
pKTAnL6r19IFIlNinGX1G1h4QCRBfOlrdOAmDFM418mljQPrnJdaz4lYj1YiB0+Vur/DT9cnI4Du
e5/haBnb43SQbmx6r2OXBY+REzfflOIYLu50tZt1IO+cKvppuxG5xgxt5imhmNsbPZh2r2OnZrYO
71suUx3/PUSpcZSejJeTt05yl1Pcsgg1QOeejMO2sawWPzEd9kqoFciaLctlATXjcRfpyC7KCrft
KVomocXRP+3xWcZZFUPgMYaVKZdr34BPbikwyIFU5ulGZq7NZA4LdtiVubOq8HeCsSSHlGUsImhn
lrnOWwttCUAAS75V1F4D3ao2TYx42m3sanSwhIg+rIRUS8hsZ3zG3PE5JHt2jF1YqCLpDS7xKziV
9EtQzOE5w8QQKUcUVT/GUweZrf8yjspWeA7b5L4cA1TVHMi6natvRQz2JhDbSGVV+qbn485c8t5T
QMAH+1ukrPbZhG8gD7jkglTO0sLJ9MBN6u3azPnesBKMrWj0wDagYpGav2RMdHp6EfmpfbC95qSf
7brSN3E5mUdsBP4qAq98C63y2oj/aXxMLQ28wKo3GdHxSbacn6U/XA0b0rpuH5eeoBnzf+t9zGXQ
M9c+f6fDFahg5OPfCur4+JAuyl5FjBrtFJvfBcsQuTYem/mdqC3GOpKLQGu6GkK56aeA9dkCXFv/
DEuMREsA6X6JHodFqPE/byCRzQg+wSnyv+tkZudqQkF0zTK9U/sSFw5tmk7SMo2A2WsMbhOpspbh
Jk/Mu2JQoKsQrrOYTEmK2yp2e+83/LRQgm6X291lDIIdYqTZ98lv62OEGuhGimltpAMyrJDQ7vBo
/KKr5UXGwzFTwAglIR8Ram6m4ZwbHyF8Tv/9fW2P1PGX8STo640xV+0RoWTl+28ZNEL+xRS59yjD
xxAX2diyl8bKwuIcsoBaXgv9qwznE5SQBPrz9feVf+j1F5Pm9c9y+0WufxoN4f61Y/ALSVCPMtNW
q5p8lQ3RgPv7YNZnI25cbWd41VdlqtW9G0bNOS05ndgo57PP36GCYn0xLAOtc8NzVqBnrIPCO+7L
VENQzx27XMtsG0Fw6MotCX3bq9cIUiEAfp4QGD9rlm+ufb+x1rWhohr8MXHrpnkwNyucVeY7J9CO
gRIU9rrMp+D0v5ouovmgmYe4WIHzn49zt5UhexmXltxCWhWyuDs0OpEGmtHkfue/NNEOBJ1ylkqj
VCAjo7cPaIn/NM2BI5ZM9IaL7GRQGtvrYJHEj2bZ3oeQB6Nqg0LvKo83eYZP04wUhrkKEW5+iOfx
F796cGjGNH2olovFV+lBU2v0FKzA3UrXaS2w2gU+JtsEMB+FCoca8BQbuAKb/l9/LKasYIPeQe8x
AcC/klm5TTV6a/kXyBApmwN6FurZ8PTwZBT2YmOhPfZjofkr1zc3neKH961003xO12VSpvsi89VH
ExHERySkLLCMnPz6ZZ0sTnPXv0dO531I1pZl+5Y6Q3mUMLm45D+28Ei0zW2Meur1XwFKZuFMed/G
pkar1zPyfbxUbWp0E9Lyp4xiuPIxath68TNR0fWV0a6MlthZ75WnPO/rVVMg8NKMg/6z7OtL6wRg
GQqE+3GTzf7VR6AQQKH63/JOLzdxjPt0ZPceXnddfQxr1Tk7eg3uAueBL3Ins2FHmfZp1UQgZkFS
h0vJJMGmZmcqbvrC8SZdrGGs320xr/Nutt4GhZ2Cl8XjQ7OI7kZx/6sdOSjWto4iqmmD4jOi8ikt
OsSPIhSuloIgritIuy0R0v2IkJ4sGhJD3TR59NhginJ9NJSK/81s5+yJr9/wFCXh9dGgt3gj1JFq
7eSgPJb2NzOr8qcIeOgfUShXWbgf4b6QxSm7seVZHmbBs5bkONQvPRkylsc6xZPnrvfrT+NZjwJW
M2A2MCymgtMU2MNmsLvxgr7wePEyNFzzyCbhieLkFpehMcRgz3nqAqO4nk9uB5BPB5I4s3BNksPI
tZkli1kLZe2Vl2BZPcF9f6xd8nYqBLqtyIiaSQ9Xm3dt5YVfzLpLEEkI5z0OquM2NzTrbli0uuPx
TRtH4zVyZ+No91oBAAo/udDmHeImbUkBUXOeIhOAz2I71yYWKIFBeTFs8BUGeaKnRF+UfFxSgFoW
+E8qv/JV9zRFociffyO68B4Ze+l7JMpCwFdNso6COcGhwm3V38280Uk3XK68hyvFQfs22E1+wUut
uA+ECXHlP2jfQj/KcUHBIQ/RvYtgClTzZ1w41YPLWcJflW7Fe4L91v4KUVC6wAJvteTtrlq1cazs
kfsEheHZ6VnYS+DxcaciefEcmal2yOxh3sEoy15J1pzt0uLMKU5dqBqQFyyK1wxC8RlCh/rMB6E4
94XzGsAEy9aYsVhr5BGavczaljo//5amXEjYViCoEmfdNwnhiVq9kqaBCVkr59gEcLFKhjlf49oz
bz0lge3hdc56UPtFWINab04i5xG2Y3ivGWa0lr1f0s7vEzrVjvuBvfParM0IU9hFT7aoUN/Pfe0L
lZpyhQy187sdSPoXaftLgUG37qOMCmQQmodCm4t9xF5vAytz3mj5MJxMdSw38ngxk+pJDwzni4y3
nG9I+lBw/hgHY3lBWaz+yzXT/LUseiU/tA5FKkdt8wtgaYTTehs529HIL2MNDkzKBv20shCOuQco
4p8UtreC4/oT7rVMBi6s8wAOzA3pFQ1eeURRIkPhajss3Cq1oSRr5F6JEWoe341lat81RgMvGOk5
NGSo9Xyp/RJ5r2HU7h3Xti+lQWlUaSH/YsS4t7qie8XOot/XaCAtn53mm2MAaS3m/BHcwbDqp7TY
wG03garb2qtW/dXMKlp1XmPdZcE4UcWja6CpRMLYfSoWEana76uVNkaAwZfVTYQwkQUV5p20G0FC
gaLS3V2zrKqVv/evpF8e3+/9T/G6oXZ3ejYY67EtJwQhY7AYQNI3vY72nNMVwS5xans3Ybj5zYg1
yhC8iQ8yS44hQbk9ty4y68TmndEn5XM2ODZC23cSBOnKedSq6kF6hh1NYKpDqn7L/bO+Jseaor2b
w4voLKfDtsHLvqh/AVDtv/TLxcyRt9TRqdpLt6/dGWR28VN6ssRtolfHVANc1IgHwtTvY2QWN1Hh
GXe4f1EFXepwlVFAn0jCai31OhmTOtzg2UAW0Ii/jStKqO2WFOjVllFiZTZPAN4usTKUpz6Y22ri
8M/ffA1y/muVjxPGrOAZ8BiOr107whOKysEIIj/3762y+SYlCCqU/r2rlN+kXOGGnidzUq2wlkiH
SEEf/Zd1y10k0i8grlrUx3aRmu1l+yibRl9Bsd6xw/gs28zQD4O9l4/jRmbZlaaPs/E66LjuiA3x
cimRtb742rC/Jfxs9Phk6JrvwwvCw8q83/u1h4JNUqR3qV68+gszLQ3N4a7/P8rOYzluZVvTr3Li
jBvR8OZG3x6UL5pi0ZOaICRKgvcugafvDwltFbf69I7oCYRcmQmWSBSQudZvWhGDgoS3ZoVAyJtQ
q8l80oQguzWbqH/Kzag/W1hKVNE7ix//hzv8SIBufM8U3JbCySof0ag2dhE49ms2QCi9BdbsXJE2
L75dfnjxOG3cACcGZMEL4Ku4t8a6Zu8dKToDfvxvbdmfzv1dqvMVrqCL/EV/neq+WElCXhV2zQMe
Kjx9yvFWhmqlQF4x1h8lgU8egrnyShoSXdiZ57cc/j8nlSHFRiHZuGp45xUTHyeLnW3cdO7RlXoH
eue2m18M3R4Q986JPXZ3RVsBXBmVZwsOtcz/2q5tHlHVGTfNyJoFM4ZoeqlD0IEpiaGN1ECR8nSL
8F4/bqjR4rZsG9YeJv2jPet5RZEH32Y+gzfFoeLhH5btuP2jQw4ZqLPg3+RsZCvPcJZLBSIh6Wja
2xB5tq0kUEh/Yc/cITjSgPCZTXxL7dBQLrzSMEwbVxeYl8j9oxeU0ZXEhU2y9wIlIw0AuF/8rXe5
wtwj58lLDU6sbk1sX1ntO7ykVAUsv1P1mX5j9B+Clzsi8mQ+WVmwmDfk6ZwobbUCKUA2GQ2gTW3V
BNDDs37UN8vNJNvCM/RNAYBb3V/6l5tpSPrTIniRCQ/uiYaQR9C3ynU8aequS8zgQcV7FC6u0bwP
hvsQS9Vofn9JYak/fad/V5EmfkvDHH53HQX3KfZ5ezE4w0FY+sckusdWIqkau8FchObyPbRi3bru
9OExKpX11OqLjsCCBxX8vlb8LXm2yn2Wq8TRCefaZcO1xNIEyxZWOzUC4wbgy6B5GoRQX7sNz0/j
lWKdjmdG3gEp8YxXTHDVXWQ0xk721i42W2ZoARuxOjDaZommQudFKMeZ2A0YBetGbQyv7RbnWPnX
l7G+juOVYQOTl01DdX4NkU15kFfZAyUeDtqkJuq+Du0vkyeKX6hX/ica+a9kXSWZ2FQpQlZoVLfB
XtLB5eHSc4nJs0FSxOWp1mGQgNgxNKZIu9IH5xiHcLEc1/ihK+pNUtnB9zwBAgODE6RZ8q1PFf2L
XeVoDPR58l4HUOGnFtSY1gA1gjEWvwQ+Un6CxPbTUOre2u5SqJo6y400ZUc1hTwWs1KcNM/KThTA
KL/Wgfk17d19muG5kqKeFnW1+rX3WJfrWWM/AFwSu4oPfF2MPOPtmpKwtDxrlS45Kro4SD0yGZKH
bFZ4vJiiLWNnMyE5bjCN7NinyUFqmslQpYwv4eD2UGe6/nGEKtsl2E57s7UjhKdk64c+KIG5CaM8
vkvD/sqnjIDwFqhpSskY5aaZ3T+i51cffW0uKs9XKsmCsE80ZpcPIK/ab6DrBfIaVI5erWIweDvT
zd8vsFd59mlcwn3VIr4xvZAxMeYdnodKZZ0r4b3c0iU9cnnw1bgd5h2hjOkIV+ruFN7LEDcqEoMZ
rz7ZOSKofgPB9gVJ1fwpcvKJtBO8+T7ifeXquNmOrFkkHyrHmWUNRqI6Gp6aPUXgX/diMrKNog7K
Tq/sYl0ogVfA+4pQD/W7HcpRwdUS89P6Me8H485ZlYZZIPyTWVho2JQD5zWcbWg/86oYQDca03mw
rB8yTLXM4ynt6EcjL8Knvqr2f9gQW5EG0yaY4PDOdWt5QA6nP4kwwRbX+hWS8awM9F1XG+jqGlkP
RG22qHHIGd1IGbDFXctVaxxmSLOtpUpYYEU8xe08X3WIO1A/h1lfFvVtNznBmadgeK7ng1lE3tq0
ABfIDhmTvRHYenVGd8zj5SXsQOUBYYDj/+MaSaF+E4WnHeVE2WnowzOSfMZB62HiFC4OfrIusxwy
q7i9NBO7cQCWOMdLSJ5daj+yOVj6z9p/gDKcH5YdnhYm0z4PhLtaEOaaGKNzbm5sjMaaLRoxCEDO
o3un2f+y7DTYwIC7zq3HoQnsxyh8axt/eJCRNB8E6IpmOMi+oBzzK6V0SYQHICyXPRTY52mnmu4v
QEcejdz+l7ZEeXwCh7RN/kLRKdhfhugCu2Wsb9KjNMRDB9ICiv6ImC16NUERYMkXqjeyL/cdsRnL
qdnL3shFtT4KRxz/AI4/KZZancZIW6bWo1avsmbGQovAXKMjkVO8mT1ZbHIax8xNfoToYjRbUjkA
8mPldvkdYpy5TSe0TetCs6k/A9RJwTyey6CsTzGs9QucR8ZV/idw0BjroQryaSyZkE9j/dkc9zJ2
LMVPIN7Aj5GYMooTXGyxV0alYHlISlfzs48mENW5NuPuARzlnQxHdfxrlMQ96FP5eZSh38lwSJXC
R3B8E1aNgayP8K50Hw9SlrcG+ImyWZPxLr8EjXmTJRj3tf2wMXQl/ggLd+LLEYVPWdK5W7wIi3U9
oi6Jmm37YKPaeAw7r5mtJpoHeRC8XFl19Ooezggq17ELMRLl63M8o9k72zaXepsdsxGPzWk6yKKb
rJ/JGlwHcFWg33UJT6Yf4I/cv8pBl3gROelWw7xqc+nosdr+q6hZNT6EuLJwNz6oijUKSBggDngs
LGdaNJ5wiH1ILeRyL3HZqbMPufa5zUNzdmCQMXmIXTijnaP/ZG/b3eUOSMXShtVFnulVqP10TXom
WePBUb5WAl1QW4kw27Cb4hWGnLtyUjO7kb3BZO48bYzvuxRNTmuTFn6ylSmaaQi/W2HlHyX/Q3JK
JtiXO8vxrPVyR7qBYt/C21gmyCGpwHlZQbYYs2PMpHLbd27lWaQU7u0QaOg3xZN7O85nJB7cz72x
+UK+KVhjUm++oUSykX43PmvVTVAL90ZolX7n+mTuJd1cKGygai15HlzcMPymtXYBEO213bfOERyd
uQ6Uxt/7AS9IXgvtzYCVsny3yndmFE3PKNHlt7JlzP7LmoBXKN+vxuzOzCeQffLgYngFPEu6mgwJ
6ffaCvd93hn37XywXS/HIFu1j8HEG3TdZOZNA9z3dml6ypEyoH+WY62Cl4dvDTs5vQDaeT+VYXBt
aeLbr+HR7GdN2nKtdS3bA3JS41arkY32x/nqqeKra/kJ5Gy76l9HQ/cgdVF/zEiQrZ22DLaX6qSs
SV6alyGuk5D4lD1AbagEyHqnqzXaZpwqfU6y9Ub1GqbDPWsEMtL1eIWJdvlz0tqvbSnQQKpMH1n+
xEQErJyxCvhxRnaVUX6FUJLnRvkAxbdal50DSsorbrRpqHEaJM1rs6iy9tPo/FnRHoci2iQBD0H5
nboc4K48sU2srmRIflOdgN+m4X+XEQo8iBgGNaZ++uQVKxmsHWUzeD5iWIaAdZVPvnfo0/rW0Gv7
BjnXql8tp0u3gSllz/2AKsg8HAY5VboYxeygdMI7YwrrlaKU+t5AwPFuQKfPXE0jwlmxoeAeNweX
gfOZQfX3StHz+0+D5WljIfQ4Je3tZazjKtahcZ1nCWmSEKY4C9z1QM15nUvIEwJf8bXslocF1iQR
Tpc5n2BRl+FLUF5TDs8a5Lv5j33FQfi7LffxEVlfFHzFd3Xe5cdoXCLSRK7hJLAPkR3LuOSvcW41
RQdDFd+H3/LALTfLrUbh/FaJjO8mkMa97IyljLA8HSM9vWlbdXUZ+8d8J8Tyyipz3MJ+X3iMw6Nm
zyxwp1fucDCRz6gLP60LK7EqLb88XDoaVhf7EtzCSsY6x8MSKLmV93oBmwQ7r/HBp0JrXRm1QlPr
Hmrcm4u9Hebazb//9T//9//6EP8V/CjORcoLP/9X3mXnAvH65r//bVv//le5hI/f//vflu65bGcc
S9dR03JNU1fp//j6gEIOo7X/AShaFFGQp1dgu7OtFSVQ6Fy+5HNuVGbQZebcgKFLulp/FDi9NHoq
nnTe3kdcw9wtNuvTV3mgXOluSVFoxzivxyfPqpHXmSmtmpauBcX3k+aDD68HgTSuGatfUT99EKLT
D3oy2fDZBmgNV+jnmVcI2l2XDnk97Mst45TjE77Cmt7f2bmq6Fj95cEN6pA7StqUkXDHXTJ0gfCx
C6hggGt51IOVmJtRitySilOEU1jxmlREjGMFh2REHx1YWboH7pAssWiMbm2F+1+OKKrJPgmcjy+T
QJBmB3mhNMV5/p//Gq7+97+Goaoe0uxkayzXMjT+Hn//a6SJQdoF3MVVmoDzGa2gPqduXVMw1JoN
brvlVsbkAf8I7bZs4iWEjhysrQ74tW428YaKK/ouaTXcwafplwOGHDlY0YL3LsBqxF3ScACl3Gn7
MRqaaNs21Xd0ezd+iXYY7He3cU9KK4J1qJJdRhQLeuOlTaGBCtYUNHf1fCY79Ir8gIy5uQMQoWvx
1pPBZXZptTqKAfvUMnyoyGwYly1mjmLGVPzacCot7/pUM35tOJELjEEd1VdyqJw0mg2bzrAzruQr
EE5Fc7xccolxybT27LNsyUt2hYh3someX3yHYtGyZ5XXlZcEK20sP0Ze0tMVH403Nr06X6DDP/+p
DdX442+teY7DV440sWGBHFf/+OYpimtgNpaHh6hUtSuRuuTtG9wh9BQNYBwM3E0bjuB5/IJ0nWyP
XWrDjXnUx9g6dWaJYV6Df+4aSat6u7S9SGluPITdnKj7a0zd8FcQMXq5Rl46pxD096HWsoFMeuI9
jV7yBZu86cOYsidMlLznEZGynaF0/XGqAvueZz3PMLdTP4K2hRsQNu9+SKVwIiN5jZWOj/BDg3Hn
NEwfyM21wxh92L7trbO6y0+6L3Aa536HYmPVUAoh+Zn8tCRo7JVnDcp5SvIUUXqkPUwvfUQaNbgy
IMPdyYNak24I86RBnHRy4dBC35Ix2Sv0qNt1nRGs675vZ9tD5oUF2Qis7m6XWC5m5mWv68dgEP0m
GZKIt39qx2tfb8lDcevDT0cNRx50cgqNzbZWtiZnELe2Ja4vgtcW0nn4K/P0Xi4iXMrMDYuI7eUi
VoEGBhCEeLlwWlXVkRxYhptgrJEcxOmAx7tGGSnWylOW4ks0JHqJ7UlVnso51sJG5zXn2j/CNooP
y2jZY7bxq+90wELk3HmGnCabMHLvlAEgnwwtF5GnWuEctb41IKoYXFjG5FU83Xgp7Ghv9XF83U8A
FsTvg24XSBqgKA+WmDL6Hx2yGQYtLJoKWLFsyhmXcaatGMcM3do/4pdmh9KZ4+Fm9p+mD/YIaywD
ACknOJ0+bcIQydoLzUutnY2rhNl1gBwthXJJEJtpY3OHP3dcQgupzLrNXLaQ6helyMTXLqqsVdOU
4k4zU/O2rtx+LTumbDohTp8/O9ZUHeM2TdCTK7OvCGfKfgziu5VWGgcV0ZETScj25AiHA+D3rQkq
f23NTRdAhIkIPSVtFeDEzgpAlm/kHLXK7wy8so+m6+raSg63InbkoJzmy8nA0udXtX007fa8DJLX
wIsg38HmdFdydA9/+8DGmOw/Gd34sewPjo7xXtnpNw05ZpT8XfM+MRAQ0qKlEZO1vzW69Ci7unmQ
3fPlo9CX4X5GU8ZM9l+UFmEjy6bsMGdFZ7w0UlLbjJMxnewHLvZDvlxPXrTUApZpM2Rn/uly7BCD
VAva+9qYLJDIxnRbBghP2UBARrKWoaKj5tBBtcNvdsLCNq6Mu95XjTt5VmXmtLJ1d9xHyNLZQEHo
9tRi14yOebPEHCVub1IW8LJziQ0NBQpIt8CG5A+QXY0ldEjEuD/I5qefkpIcEUl9JeYfLOPZNMAb
7WdfNg/Azhwvi5F8YB9+X2LAO2//+RWhu94frwgdrqCHX5tjeZya1rxc+LQ443mvOySxjD3GHzPi
K7W1dCcasyvf/GMsquEKGS7/bCqIkbZDlX2YqrqvsDZ6q01eJVUxfR5Bqke8lRkmZnmteTwPKKBX
vUCD3W3gAs+svClsu7XslaLTsnfqYApbuWp8Guw5KPry1Tq7k9LummiIeBO5UMCTsZyfsS76MZXQ
7+P5IAwAUTFe3QcZC6P6JRpq/Vq49rcEOucVksb6/XJQlT0O7PFJtuRweSavoyUtHYxAcMc+s8ot
r7VZnt3wwq5eTTFa0ZWize9EVN+bUSW4nM7tIIVB8x97UGn0Jv3zgHm8vPI0X15Okk15JmOy2bH2
3Pp+gGXN75+AUgbv2U8/7P91LUsf7ikhqPvL9ZZPN0/4/OEv/48izJtDa2jXl4+1TLkMkZ8rzeKj
ngHxiz3bv2WbZKyE5mTvLl50a9g2wzWIROdl9ECSs7BHXWYUO22mpkiVpU/aS4vqEk+4AkAbW7zL
AVk/Yz1absWeHyKL7LhcQnioU+z+6LH6Bv/NLnDWHfz+s90bH6ha+MdRL3F9gwRTY5Slq2tHmV3g
JjMlH5W1K2T/+qJ138iJlIcxVsUOxSqEu/ofSac4S9gdknxjV7a/z7TB6FdTluDkGwrFu4mGqtj1
M/lDNuM5Js+WkXZZ+jetRr2ws2vzWr5ZGqdCXD7U9st7RvKNrU4HRh7p+g9/VMWvnvlFI8dEltGs
685Cso91195oHfxWjTh9tV1n342F+dX2HHeN7WFwi5VucK5issIlLqRffVimA+o3j60lsETAKm8r
43xLg26ov1qYYG3DKreOqWEmT4mS4Zc4BduppjzENngmpidY5alB14DR8I3TEnT5Zl33aN7IGM7q
5qk1fLZOY6R6Kx6FDexMgrK7ij0wJh6w/JW5/COiLtmXteJfu0YTXyVVQW6iV2sqfXm9A2Ka3PPA
LzfgPprnossM7CH05IudVS9gljD7EOkGmz9xLUL8UTtF0U52rlMvFwVLOU/VT0ssY0u6iob+GPP0
v2676ldHPZ+ZOSbykBu5++Q4GZTzqCR9BBGuI1UXBqc4vpEOtQFK4qpvhSd95rqBmVV2sgmMEYpS
XUT7ief1STrXhrypj34c9MrjkpjXPLMF0tOcJVhSJEq9SeK8uTaY8jTHJXJJxuOmOP/zo15zvXlr
92kjThpMs1UHUJ9msRmw7D+2fupQpGzSe30nOgrFPnC/o9Y2ARUhEEU2ReuvCFltmj5Of9hW/CMx
2+45NkNY2VWGIF+RarcuaPmN4o7D25TmJ96I36eJ5Qh6gu1mpJzzii9HtEVdNTvIpumwjwopbpD3
pNcIzU2O899jqQ3agwmiXobDxqxuzME2kbHjr1qKbDo245dA6+xnzRX9uYsMxLrV8hXjVf9oDK6y
jueMb6iUuC2lanKQvWUfverKY4dg3KN0QdSUu1YM4YOMtFWJarHgzkZALi8ooyydqqiyQxiA8fb0
NAFM+tdBlOK14ou9dxNUDYLSjZdOA+02vju/27JbTsN1BOFaI3C2lVVYK1PzplPuNea6ccPieRiz
bJ1NlvtCTkFHOzmdMCEBF1JiufNFaYcPFSDhtyJTHzvMVL/z4LgOVT/6CXptp6siRg/BAQzHuixe
xQDyhJq9tGpar/DrGF5dJOigpHYPgVMoDwhaHWUYS4UQ8LLyolrNTd/3Q7G37AmVAz/TjnMsn3oS
oToCUCsrKRJ2O3ul1PwP9MvJv6ZTfA+xzDvEKDgfVJdUkVsZKroWHdLgGnLg2f811BVZvLI1E5z7
PB52wh/jnRC6vLy0DpnooIftr0v/bShqRtZT0Lkf0VSrN2HWjVsVgNuzkhs/C6+yf1jDC44X+fei
I2MXp2r6CGWqX5VT9CxCg+yXo3tHloLJU2GhyhhNBnAzM02ferxoTiDG71RTH1GfZIvcKEF5LoHT
rXWQd/tGdJAilOFmTl1dy5ajhaO1Ksv+xs5aY09t8z1NFfUFcOpXC2fuHzZWX24dmh95XbDRrrvo
0Ywrd9epmXMVFriBWTbQpHyehO3VV2eeBLRwVYrh16Qh6O1N2qInLEEKCbKYyMDnt0sLVt3RCye8
Vmfgw99H6AnGVpFSnUdD0Vic9rcL+O53c8HmhW0JUwWcr4qwN/jzUlf6UxFp5b1JMUrbd0qfwQeq
HL4bqn3nIx173TvZjQylRl9TgkibcQtGxFtHnWKT5eAgB+cOd2iapYhkDmnjrAalDq70DgY1hO97
ucEd3OJKtQKKJ3NIUSCIhzx8LptfM0DHrXEpCV8maaNnbuugMzYyprbpJhEGEu5Nd6uavnWnzwd5
VumtzXevMdbkqbSD0GBIyCdB1AZsooWDA3RZh4+uHlb3RoQ65vyskIfUTrWN55FhlRMCtyrvfcRr
LiPkNbKisLZ9BpvN055ctOuuKmFjeSObbZvd9aK5a7hFu7UXbrvKSp5kn2knzx3aMifZcmqk83EC
O7a+Vp27uPS3alBpm3xoUcZFZ4gXBZn249Ju83drStzzaCoxuB5zuo57633pu8yVvSlGAQ+X+TIG
QGu8Q99npULiGUfWxEPBR47hGT+0SVTtW0zcrqbJmF14qE3nWJW+TpX1Im9QlNTX6u9JmaFWD34K
+h5NsLtKz7KTXSqoc/vmgzxkblxsJiVneW519Unr0uQldNmSYUHw2IgqfAF73Y3JSxYq6uOgtWs2
iMlLHozt/YT5nZygghO4s3lPQOBDYBgRLbzuSyQFJ0SOZLMk13xdl8l32RLziMEqMlRIquA6tqib
4aW8a11QpgLV+HuyjvEa70Tnw4qP8tklclTXjdrqH/JJV/ZyqN3Z4TK0KEr3w5sOXQuD3vSdx2aW
KoS1H0KNd7t9O+sa5kCPAOFr3SI6L3svzQztpM+D57noS92m7NWv654Ne0bd5N0w/GTNI7i4daOy
fmTPfJZxRRPDtnZz6Nhgdd8xbkUvNd6qRYEkJ2pT62oM66+iUA4Yc+s/K2wBcYOwvjZJpaxyUTkP
wqvHnSVi/dqZgWKdwP8vCtJD5FvpQW63TNfvN1RrsoPcjEEwGjaiHn/1ptSiNzklAVjlerIZc3wb
YdcazyLPkoMi+s9Nb27Wqqs/F1b7q/fSlHNLfGUei5KX4xC6rHoyKiZ2CEMQ/4n3qK/2QTWM38Gn
/xj91HnyvdDeRUVB4aCuwbZ0VDgzxBK+xcMPOVJPkZWcCuoFOcpEe69h9V+bZXVF0g5L8S5q1+Xc
lLEAPO5y9s+xkrL4FLBlZZVh478OAldFLzbYT/Opa9nVesgF1vKNCCmgptGtPJOHDNjO1hlbfaMO
swyEjqKFmhdvQ4VJIl6h/bYtteLNAWuyiitKwFlWRy+GYazksABdtKu06d11Pybv7Fxa5XGoSm1n
oS3P9sUSX9qIaoMCJuikl2qB4g8dUuhbBQeJVp3yqwMKQLWSYt+y4zJDdngWOZ3JzO5DEvAPEEiP
LM7ck2z5cI0OftDHa9mUB6VpX1g6vow85ld1mP20Z0lkHpDmSXIL5WFwQ0DlXXS8xJsoORcOCApV
MZWtojr6E0pVxSpVbdKOm1Er/B+W5WerqDfdJ1XpxdaIdmZW2Gev90ykkELlDT+eB60bnJ+e+F5h
rfbdtt10VfO7elaEg8OZSw64MCxx1LGxg27YXVlZnt1GQeiyJs2mN7hxNwvafihBlxXJKw5V1VqL
7CsjLBGRKMr8Y+qLQzuCyuENdluaAygXMxnOY5n6X3pNU1c+drrPBQ7Im5H1yDkTMBz0Vn9t0PM5
y0PdV3hCpFW9vsTk2YShwpQBZ77EhdVp2xy46qb6PV/2mtE1DjPDHSbXsbeCPeHNPPIVq319rSkl
ikSel37L1MG4Rgt0evAjaOGKScbNsKcHGVIFyt+WHvQ72ZQdVaSvOrz8zto8rI4b+2CZJE0aI+yR
C+Y5lHVADstYPavsz649H7hlDGTtW/gUWnn/LRKRtVEM17kORVWeBxM12QEK1zd1sG+Fb6tXddpU
OzP2sV6R2qLLKfy2+FCPSGX9Ycpy0SmVZ0u3lCxd7FqMNEgOgZJfd8hAbnOgeLdKWDnrMUWLYUrK
uVT0uw36FNiQA+a/AuKxyjxqFF1hx69oK2NPmnoPuTeqjw32Drz74lfUMoNbpw/FSjadRKNe26TN
Nh/z5BVfcYrw0Hlxx2KwbhhfMMzs72SnY1EjFwqrmzi8z2F4rVSMUJ/zRhXwgJXinLA4249CT278
XEuvEONQD2lf4nwR29ZWU8f2IZtCFXfGTLyiRBmv1LEpPxQzP8TCISGdppSIymGWWszu9FErv9pZ
KlYijMznqFGKzVD0znmyPJgDw6DeTBMqvEPghkf+ct1tXLCIhwpv38eh7ayF4R2rrmqQRw+bmyBT
KZbMZ5eD4zvVDs3GatV4Pe5yGLy1VHfifNOz31L3PevdpV12agGEcR4kg1Va5Jt6DrJjaG+aOn0K
1JLfja86D2ro2Q894mZRNrCRodz/MDlGf51YyU/Zkoe2qS1YWgAf5fg4j9qTb6TLeEUpnIcBY1Vo
diLaQ9pGi8ItxVUTV+NGrdTiKlfN/s1qDsnMCWssvTh6os23vWSOFdFXJCjzeyfOinUrrHHn48e0
Yu9QvGuC9V5nwwwUsC7fIpyr5vCEED5+seiULU21/Rn0fn/uJ8XgqVR/J8dVvttdRnWziftj0DbF
e29tAWWrb7lRI18NC2kjw7XfZiuzdzTq9up4XyTDW9KpuIcLd7hxEcjeTmGvHTK24m++jxcORfhn
vl4YdibkgO1qst4Gx802uoMELwIL9tuIaIMbFDgoqcW1C5ENgTLCjQ9zqTNhrEQJ9CKRK+nWx2Tj
RfCyfynRF7u3pwoXckKk1uMbnb3VSjbdyY8PeVgEy4SoiVB+59V/kL1ynE11aE/OqgWjPb1FYSiu
Y6Fzf82HpMpXedAVZ8pezr3dYRoZoq9+GVDWoJKcEvbgJeaTw9yNbp9t0oQq1lqDe4SQJyhEeRU5
EHb7zwLlxyvZkvHQrDe5jl9ba5rpxgjtId/4QTHAe7ORuofLrG3HNB1Wpq2LHOspv7/RcrIOO1SU
D5o1CdypiE2aPyrLqZzjxxClZI+8mjwbAJ3GGTuYyBXdOcigJ49KOHwxrIwkdJWHp2DQ/HOumTgH
zx1OxE3maAqkjibs78kq/TSQ5PriZmW31n0lua3dUrmvI/3bcqFZQlfNHnHpTEN3OvU5xAYnxusg
mwS1IRB3+kqexmX7MgOEj59igZJZV7oboBbDXPRqhL3BAzrcWI5ubuS0wOjdnVfDbZQSqBrGblqT
hXdSP/V3SLWc4M5qygZODsQcleypHCVDk9VolNchOiF+U7Acb7SV3kzwIdy0fKxVK702dASbXUeL
ATZZxYumWKg/ysEOyWRY/O3aCbukRGpWR6oy68+yNyudAI3EKtmGRls8ZmGcPpjmwzIUvPy3aBxe
0SYsl5+cGXV3MiNsKOYfLK9QF+WvD7NcUIuy5cPIpjwUcf3pA9Vp0BwgZGDkPf9IeaW/f6jO6W6C
NridQi85I0WfnmPVZPFAOgvsNzSm3/Gu0ShEZ365u3S4FNNPUUHxbx4m42mqxvDl3RlPwiOx0nWs
GuAgs4mhCTonuyXr/VDAVgI4UbPsJB8UHWQvTDP/DutZ6OrtdZEP9RV1XCyr8CLdWmiLmcesqsU2
jEMywGBZN34RRjuphSYPgurZpsIO41Ms9TT8A/AL3RWhDaQQE43aFPWuNermxW71x8oJou9mpIHz
jXKyK7h5ZCx3rjw3js6ApVlXzyMG/kNloX5oDRlpS2+7O08nyUE5N9pFtq68FLFxruMBYXrLfbXI
Sj73WP/s7Kyud3pknCukkiHBlvhn48fzlkfWGRVa/0dt1DsFL9ivgw1/TmdJca+llb8f02w8ykmx
j+l2qk/TW8ok6Vbct+UO9tb4aVJmRP5+mCflaGrdDZEKdXye9PsnOSOqAZt2NNN3JKC0ra4kaPHp
fNcr6DO4WSTZxxAg7/mPI0ZGIEn2n68BPzz9QMJ3uQb8881kB+mtX72LVMnO8qDD8j5XEIU3BTTl
baYliHuafRfeMSyeOtb7clwWZt7aQWAqiancdsLdmEWbvihpFq1yRdN+xOlVlpvGT0tzX1ur8F+t
SUXvxQSprAHSO2hK1R/lbOf3bG+eraqp/nu250KnG0l78PjDd7mznZXkzeZlBHZ7MtKzFljTSXbI
NHYpVO5ZXE0klE7pYmsbOpRgW0mB0x+aCEXNRN+FVpMcVK1N3l33WW5ZasECpshnmsjoJO/25/Df
Rst9jBwdD5q9GprqvQtayzzyPM1v2vlgFrNQqeewJm2KmebtsWEKeHywvkvSBy1ujD3VD2tfzTvU
SSs+HJUneG/2+jOikp9aOi2U+gIwZOx055GyFdad+MiVR4+tCLgRrXz2UB2a2EO8BkGiY+Y2Fkuz
G9JkS7FAHGQvOlLUyweQR2g2P+pdvu91z36NDG28QoyNmncak7cUtrYe5s8rCfySuy8Pahu1h1Yz
kPHTZvH30rCp0M3tC9NfL/MGjR5Wr1bQxaQPU4sElxdDdC9Q2rfMRxmyx7FY1UVWXgM2sB7VrMdw
4O8TYD9uBulUb4U1knlNsqkKZN/NUJ1uAj/sYXIjVyrv6zZ7HIzU+gp4dtq02OOiJdT0J24A3hhh
9o7D1wzfhpBH2gLaoOGJnUxZ6ugs3OPCtIrHkjfmpddV9WhrQ/7aa5R/2El1Yt+1RvlWdcMTsLb6
XmSqcu86/lmYZfkG5pgimKJYWzlKZ3u06mHdnRozgSeIlsT1MBob2WnnlnJUHRe003zFJFUoAFDo
uZa9zr3Hxa4qbR5OlvCqpEa6HCoWT/nq0tYK+1dPDXN8Bc8z27L5d64u8/ImdMkIiZOeIziKsrJ9
RCG8fujZAd172f+h7LyW4zaidf1EqEIOt8Dk4cwwi9QNSpZkxEbOT38+NGnT9j61q/aFUOgAiBxi
0L3W+sNjiO7Po+zJYRMdCqdMA9mUA0scIQxQJPpB9slDUe4g42NMk8E/F24/B6OoyyhYUDk9YohS
+aDKkwd5GF3EWsaivqVuVEVkidrxputsvmQTNepyB/SvDFSztTZGYqFVoifm5KeV113koS6L/rKs
RUiwWr9kV1gt3eUf85wwTc5lDdB6nSun5ORyjink6LTU3BOR4oJKdBa6J3lw/z7774icHttzHqAy
inDWOlH2ybOP2XPSG/sIdV8jKpMzlLjkLM/+f83/U5+XDkhTOFa6+bofDHGophALFDGPF3kgJTFe
yhViXoGp5D3rbr8Gvb+nyb5ZxYkjB8wi58srYdcgPy1P1bFO7wTCgHKuvHS0or/x9dTUje1kNBpA
YVO9i4wl3ABVwTg7gfZlt4na+04yIOKn6BrncgL5wehjgllTmv4UtCrC7kJgIx4TVckezPYxQkU8
Q8pPFcdQtVVfN1E1T1n3K0wA98ncGlu3d+I3xKqpVTceytgkUr9hYtvyxXxrIi29K/U1WRlXydtQ
gg1UAWgcZTPsp7tcQWOiBxL6MGbakyU68dqaIP8mIKIFdRm7AWglmxYWuLYf9sobapzaUfY5ozve
4Iox2aiOCmWOs2zJfghn4mrgAyptL5Okjs/LhFi2bPaN624q1bUObFQNSpDqswck+b7E46B01I02
5+61H0qkNDE+ChGYaB8bHEtID0Gt2SSIv+orXeofpChhG+r5IWuGb/2gWLBIx+hxUUOoAB2weDd6
LJI8esTeM0YCXPyS4+M6qe6zfDe4sKrlDDkQp1dPe6hS54WMZXXv6mP0Wk5PkrOiY7V7bdUyJ7tL
QXNWu/IwY4uzlU1vTUSAg7A+CC7rLRxbhVsA8Web1EihmL2pvSnZ9LF7Qu8BWOU8/Jhaow6sZCkf
wilSKLN30zHRjeSW/X0RXtYfF5VgM+RFBmmdgp3XugDIFUOgbqh7sXiQLSMHg9NBUqMeyppiudBr
VTMHWbheIPuKJvnHBTPY4g73w+zSm+Kli9KfYpUfbLJwCGyQkZfI7K0HUlm/qhpbQqSvsRFVUN8Y
WlN96GPjt5yvd1oTRAblrQWnzYfaxfxcDsQqJp7V1E4XLamq1UQthh8Tmpe4cL2dJu3F1kMxRYgU
99QZV2exr37ZbK1yHBDJKLoNXmQYbv97TgJCF22oEVa3LVyUfLmfwKHy+EkVm1ztj3npXtXJFG/9
aK95I3bKtYaiuTuM6lEkirhGTkyQp6Xhi+ihTrqL2/7uVDbIpvnnv692GjP+uDq2zX9ePXRR4xN1
zBuZhMFmqLwmuFdcYdXpgYJZ5GboB4jlMh1Td7G9Bcjzs0OHMJjr0LkhnwNNW0D3ZsNESd2IWaf1
tnr2Jus6Y64Hqot07NLc5bGnvTfrhUu3UAh0nM8L434e7r2UsHVyvfJc4iMdNJLNHs8xPwlSOyMp
6OPH3k+yKda+fu372B/yCX805SB+w94xMtNxaxdb4MjOvW03wCpSvD+/Wr27AVbu3meTaB/QdGsf
6JmN/ls7JtUNKG56I7YQvhE18xupORRN7JFAb232IaaDZN6f5LSwpGpYmiZCxLiJBBGCmBKiZgk+
29iYxztZBjH+3ZSj+CONd1NWRFvd6FkBhPk6q1X2Qr2XnSVo8UNWpPFzVRg/pYW4mJZXo9Y/J+iK
DXkvMbaKFbUPNbWs+7l7shsU2b96hvjpQ85DjtOSQ63Wh3tjnBXfTRym2ySGkiEuDvn6SVjq8NlX
JVVxkM3w73myT09Uslf1FSFu9zHp89NYUfyWLUxylEMzJSyBHXLrgTW670soxJ0c1Z22QiZLJ51r
DzOcGXbOgzprR9mUG2nZjB1Gv5pytLB3H5gXw9DvrVgHx89/c3YakM0rll92ybPYa5SziLoDmdpu
lWepeVWn8aFikTkkdjg9e1r5vY9jJBVz973ovOVZTlDHOEFBBhYIYd7HhFwL32t3/Jwg7xCPeuav
LoR3/3PWpNTxgajz8zYO/4+BOuvPv2/zNUH+IK1ovuuGqJ6IrOxd0ypWQ652Cc94MxCZ6RZ4DZvt
11l2ZpO+qwqrPv6nXw7Kvo/LZDt09f1SoJC674WmPWgCcDlEa8U3ptZ5rzyoXULHWdYbMAJja/k2
kpL/3wFCuuq5/6HqmI7naQ4MHcOCJKLauvtvNCi4rcK2tco6stYthxhzhiXwNFGcWqKP+eM0589A
zWTtJXE6HCtYNZreRzsTc4etNtXecxuHa21kASGg2ibJPfririjv2qkqfCpS3rPAHZGMoXXqHSwx
AuGD7XKf5cxkSc6OhrGpvk5sO7dAaQPaphxEXM+iMuWaB9mkdqJsSUopWzk5mbB2cSP33UHTN4DW
YD9b9kzo0pFll03DouwF52lXDw0lxnWGxg/blXGODTatpMhe8Ygqr7KFPXocJLqZnvp+hpNIqvxk
Rt50nEhsbWLkdA/9CErJS8t6w0eElkaHJpFoWLfLJfU+RvXIs2H99dVRTl4qI9BcTNdK9MqOfbd0
LwOi6xs7qQQFZ5qeijU2P1cOiVd0L+Azol089ghTr6N63oe7Uow1cQ9NxVDC/RRl0ybV1ARGHpqZ
ZP3Si7Me2Cunl8VWvdPs9RvZQibts19O++ojOATmlxFOuE75uy/V8iIPdlJWH2dffZqm30+J4xy+
ukg44WG2HmQfUpFwengHkcD414AcVeYwQdkiaU6kMazjR1+I+KgXAW9drOwpgeN9KfIoBPQNk3hn
pEDjZec/Rr7aI0R5z7Ej2Gxc93X4uIMhVvFns7/XJv1zdCld5IwiXEf0RaiPMzpKtVk+ykbGy24/
x+YcyKa6Tsjt+qeG+cdZdsm6W2llD9bqjCK7CpQqNpAkKbqvfV0Xx/flUG0qHjCynTcbusRdFI/j
I+koQPECPolsykNm6qCLGic5oh46Pto2AZ0QOCqvF8gDslrILrGWo/9EH+Sf8TFJqt/WtOAgvnbp
2EJfa1wTZUveZ0L4Yes4abmVfYjLkCKuLG8nyuXiIHB0EUnVP8aN1dwhHvEiW5WrAvPCHht+LMJc
sk8eEIs6DsgAXGWrg5x79rLmDzlfdmFnAm6/cV6NbKRopLrt98H8pYy98TYp0YLnH4BbAbuap12H
51y76kvuTMZm0vR407viu9WUygkv2WLvlNkUFKKvEKCL+0BbtPtkZKegGAvZsq5R3wctuWiu8J4S
PK9w91l+gAFv9w0MOP6TcdmiZDIcpqmNEW4osH+cuhM5BJxvpvSgFpF9iaww3U9sqvFYGpxr4xkv
ZYMWg9sRYnj8EJ7W5scW76qtN8IYHBuxr22zvVOKC64lYg23vAHTA42faLQPWp7uMqPKDmltpcDI
c9Q4otmv5gUaShHbD2qI67WhKtOpiBMqkq72WjtT9wOJZt4vlaleK6W2ANVE7IPcKtqbTqNtuyk3
b6Byg2rWo0d5QCRBPS6AHLj5X30gLbNtU1kNEMy/+kYPZ/lYycMjTu7xx7VRa5BiyPN7OU0FynZH
dfv2dZFaKyPvnrBHB/mvizLIl4GmOele9s2ojt2FsXceTDAavtHO9YmSKOY3sl2uyAvZlgdbASob
zepdjaJc7n8cdcziThoSEKdMGTR1K9v6YFYneQblnKnLOt7Kq2Tv56VqNfmhoP4jVyK5SEVpiLb8
epB9X82vvv/MS+VaJoc/Tr/Gv27Bl9X5XPA+ToUYEKaDUIN76mlqu89DEmHBka2H1LHi3JdtOSw7
5dlX39dAljSIF30N//cWX1d/zkTvfF/D7AvCOvHHyHIfFORDn5J8OKIS8Qv44HJTB/xhzCHSNy0g
H+DpInxaclH5Clmc35b5u4omQA8jNrO8xeMH3oPmofLaCiZYbD4Mo8ANM+myX4V7SA0t/V2LaUDr
KhRPSle1+1LLzaOh5DoETbT6XIC+P9LZ2Swq9mmWB0Q9QtBgY6ENeTaWKn/BXeho4S7xHudDsnOj
BtTfiIUaF1AvjtLoRev5ZvZt+kdHHfBFH8TWMYVBuTPv3rMl2069qbyM7VIfEsXyu8kZzzY+LGdE
+PNzY2510c1HLy/WkisZDxKVxcawG+9g6cUxWVLj2EcIPYAhq8+VbbytoAf5Yk/XvKNLILgJX1g9
572wO5TTFC15TxsKdnygj2lSHWKUx66kTTFBMXMcmZZ5X1RjunfFspmVrt3WYi2MVx3iRoDL9kYU
qRTAQEzz3GTHWUGQx4EWi6iBm+OFnj4qjdYfzJkdTpiS6AeDbf+B2P4hLSnGx1M83vUZUEzWlUAo
WIJps/N7idIH01NMaghpYI7ZS45gxQ9CrG0aua1PWjq/llU0XkNkJQO085Qfpaucw6QvXm20hQ8F
On77xSGEHwCyeQ11dTfpf1ZgEvzJbYYHqJruMZ/TaZeGmvIK4uAK/r++g5RdbERYmAGOJc0ZAHz+
ps5b3oJasAgeGHTjvI0VQ/Ct9XLf1lNxzl2K2U5d3ogVsWLuojxodcPcaJSSboNmepsJDVLPrjZj
axv7PjG9q62rb+D+0KDokFSsMSs5ppTLgjjSfzn2lJ0QGIOCZj65vMacrCxOQwqeWqnUFVMXVcfS
MFy0QJOaFFOlHmxFnMyx1oLWrnwvybuNpxf1pkQy+erYSX6y2dBB+/CVrvY91QY3Nrnht75G9LMT
nvOUHhP2lciEkedvPDYnliDdmwD9VF1jP6fzi9HXxVNxtMbkYehsDLaRtcFbAHxOTN5pZ2cNW/lF
cbeNYBc26zcMipVTaLRUd8QEtG8l/gnEk1IvJf2pNnd9Oj3odgqT+kHBFcufxZzwus/6OwgsUZge
w999Omu7FjfRkzzUXpNvZuzz5tJNfcRxulNdofFeCw/5riI7WIq5a8xct7d2VvdBNdjvKhMcHSug
MX5iJ9Ttan0qT/Kge0n1cSabSmWXJ289yGaEwy2v8b9n/2c4J0NHzX/0DWLKU7P6BBLazcVHuy3K
P2LrD6e2eA5iJ8CfTj+VItdPixlbhOjsb3Nohl0V+gCWv+MmhdU7bxFAwVgIQybylkCegnp+sfW4
2sXVZJzG1DZOzgxNE9LIBP7tGGaJ55fxQIZkxAAsFco+sSix+57LHcqmCtK0Z9VvwBDXLkLUOHDM
DrI5HrLQAe94gEa83o2UMvUkHuxR5flWfVWfs2PT2IUWTLl4dYSDpdn6E8BKsz21Os7dS10V08mL
xumkrAdP3eR1jO5iORSncD3ItUaeoYITQ+IhhenbkaJtxhH1MzUd+xNJIEzg1rPBGn5WTfmMA4ft
12rGJ1CvSyxZOWs/syJgHNfwmI/hbkmyK9LlyqlZzR/lIUyQFVFyk7R/hrpfOx+thF9M/v00s361
QPNuO9Isp3FeihMboF7Jh1OrF+bRtAB42JogRnOo5g1GX2xNtUcNBVnRU+mJ70bZWttCTWeKGWWH
i0pdvEaa15z4lsKz44M1J+Vspxh59jN0Ic/Zy18sRpksKCoB/iPRl1NSd8vJ6lCMIn2OdphbnchX
1Cf28u7eSRM2JIV6ylYfOdFU/cfH9HkjPiZ5lhf18HGWofd87AzivhAZD+D4ugii0gVDqjbLrrWt
B6MUaOZFHiL6Stye5MFV6/bUZ1CzsOwAWwlJw6/K0oeY3p5EEn7H7emhqcEDVlHdBamubUChnd2m
99XQPWvWdIoS8ZjWoNAMcCDHIWpOdUFaXnOs98ZWwks6DUvQpcVDmYoJVxPtD1TjETtvx7OgXIsa
fIQspl24sD0Ql7WBJGRq91hnbbSxbXZETZW3uwRZ6QCeLpXX2kRMC9wk4MXXWQ/FDomXdIM4QLON
LDwplGSMiPxgCSsVXzgz3xWh+yNTSIBbdvc0l9W0marI5RIvDBpdj3176fJdTGQPgWt8ih2qq9M8
gEJfE2BrcTWzbAzTHcSlwNXhg+qsvP3U8edVH6Kz9K2GdcIOuRzQVoRVG75UcAHdxjqARVZ3rdex
ObDcZht7MYuEeAD0iUemOsKOjibrAAHp5kUbpaki2C18J7SwmPboDRn815OOahy/Txov5DsnzY94
42McrPNb9uxlyDKJ8D7PIuRZc0/ZR0l+P6VWd3Dt7s4OFfucxdUxZc06JWGy70Xa8VEODjIHWKjm
WIn52HGJbbOUyxaaCF5nSnTNElEFWdOoW96t9hb7aWBeTv6KL6S6tVPIRalS42o0oWiQxPl29HQM
65Fc3GZu9CpM2HMjhZ/I6aYri92N71BzLmKsp53hbl1WfUj37ypKeJuEkk5QuAbYEXbdG1d1qFZq
2vfBhSrfdU18ArgdWI09Y4vcolEzJNnW6bt+40X1tYmTYxEbIAQ884ZBLGSh0jNh2eR64LZAyfu8
3fP9RJ+4LR/0soKh0LRb/ljLwXaFtc/tYTuNegsLxmx8ikg81MI+W3HC31VJ08fF4JHTjeNC8nBH
MHFdd/937arpkc9TedSMgdBgUKlVshvPlhnofs9CT2UjGCukDS3Uss65mvyZzr0Aq78qJw0oVJOX
xVTQxFlNRT4IqC6epxmLnzfeomx2fEtZUIoA/X6X9/ftgrWXWvH7d3P2y6rqYqu5inFRLFx/ycD8
6Zkp2ll580IwdV5aHe1uC9Ly6Kq3NEUsofKWva54FzOPyyDTOu9kaUDeKw0dmSx1dxmq5tfOu0yR
FqEjHSdPTjGFhD+5dXCVwdmQQ7Kg/HT3qemi6Ud8ptued9IS1M7jNZHtheEFSjVGHKTIrnXdKLfF
wi8LaK9e1vNJyftlD7n6e1lquu+yLb4fx5cyz/FyGHGbZsOnbdlHjUHTWHd2HlsHBO1RedWan9PM
dgUxjvDManRNc6s+zNMN2TzLt6Bq7xvLSc92rlIejy+ON7SbgspwM1TuLZ5wnTCaLt13I4gkgxy8
n4aZc6kXlbf+0tswrE0Nmy92VOMg3E3kCT3oeqPyNQBwu6nyfDTSnEcYRxoo+XIzeMJZF24LEr9T
B/WA/1JUY2RJaguJWzB7EK+QG+2t9YdKr/FQ3FNwQWcwClskSVB8zTyeE2FTmlSyJKLU59jbfjmh
lcavD7F4qd04UBb4+QhFFr7ukpbTzGGzVN7rnOks0QjA7aOl2mGP+V2H7rUJF8q1iQYqtKyS/FZO
YA3BQweROnX8fwUw/8KqgjEGjoD0ZxaMpG6CeXSm0yi0ez3qm51geb4Jr4BVYcEYYhGI76OofMHU
8g65u2tPevmKcuyMuRiFvmrche7gPZjWsM9n1p9a1MbWVlWkROtE3GZlNnxv6tffh61oUdvzrlHL
J4D/7dY16n5TKv2PrBDdznYrHJ8EiAsjwtsvi5GIM8wJVCCRE38Igv1wUUewSiWad1UyQhOHa5i5
L0tpKs9eqtyDkz7rqMpfSH0MO11NCYDsdrxqcbdzs0o7x2ur75LxagtjvKpKZJ1sXFjgOzMjiUE7
84YIchifi1AgKHn6NYkX/Spgr21a5IYC2eSlfZrmtMV0pJ3ArS/1W2SCr+6qun2rqnH0e6Pv3yaY
/L5nG8MbOd0B4GQ0vUWs2T48RtiQRCR+ghDMm1bMPXAHipsexpkAWgfjre1tyNo80G8mpnRIhjTO
G3Cp1kdA0H1j+0H0A7N5M3UaAugmuZkKtP8b8Q5PVNNp39J2AfRqmPG31UbAN0IxvFZxjOY/egIv
TaIA7MT8tOnrFxtmcdCpnfUc94WB1EZUPSeCt/JsUzdzvLA4TG2LAhBaKI9Q4IgATTMCgXGBGZyg
WAdC29KAlS2No988e6x3kQ4bFDYihjxJM1+8NDH3ad7Nd6XTjAcTe+gzWfb62DmtduqB5aPsibWw
C3gAfpUbHpQ5xx/PTvPDPNbGqQNMuRXCDurUco7wCJ0NPgv8SLCP0Slp822XqISxSf+Qz+q+jFpx
D0K7OXRIwq38DwvtpeK5yTB1TJfqWwndeQNISA1KE9+xwjzbiXmHs5hGFKT9HFrjFdTun4WtkHhh
86/q9TFj/wAIWGymGjbFRCDex3zBl3j8PAyZcir4WXxjdr0NldM7y4unfePMrygWjhsrtNf33mTu
khGhlyoX9ZnoxE8L6BWao02HAoGxYEIH0HcNfQpmbH8DZw0lUssYj+YoHk3v3XVU6FjK/DseiMxN
ntdYOfRKlN6avCCY8Jy3EHqiX1lW/+JGML9gxQMeaupdGpHSVRod2LliEIy33XVIRncXeYXuO/aM
bSr520G/g1qPBtEqxpC62ZsGfnxTe+JoeeTWjYEXaiLieCeQDkWSM3mcKbf7Wh6/Vk4L8cA3xgW8
TX+qEkU7xErywMK1Gc10CrQZlSBdbf5EelmzmxJsSPcnCdmR1bwD5aYmiW9FpnUSizZsl6Iv8GBv
zrHuZPsy1N7ovYc13iKd1T1ZinKXO/nOqsBPKmwCP6o24xo15uULCQBCSiQhSQi6pECLXTPkyV43
3/VSGDvej8/1UBSBLtLx0vPAU3Y0og1C5Xunb7KzMACqjtUIS9IeX6a8tvdRGHZY1wzf1bYkpWCK
7WLHvPumcLgkpAbssEVxD9brlir9u7A6+EBG/xKFcwLCw88XeH59g0qDkrAyKVW1LTvN2eYOC3/d
o8EQ4wsDYWcLoSN+bt1dnWMeWaqDh70Nwk6eeV2qnrouCi9p7C33JTtpOx1+KjoSZJqboUwZIqVj
O09C/2NySJpRC2fHOfXvD06cu788OGkpJgYgWSFOFNEpbLUMotOEp/e4eA9oOtqnTp9/N3Nh7LNx
/UASt7nNDmp/QZuQ9ETX9xZ5ib4bi6U9tXgVAppD7nZccwWibkdSRaQoRBN0mT01N1VXecATj7ij
mgk5igpXcADV/ZGN8LCf5bAcaSA94dvapsyXHR83+MeYvIsu1JOZiHlvO39mddgch16hbtK4gQoN
5WTgbI87D9Q0rVLtAwY5QQU7PaiQdtXi1N4b8zajiPWI5s01R0M0SLoeGFeBNu1E+fEF6ioeOQOc
pSLbjh3UcCUreFmCFiJ/s1cK2/kZpdT+sShlISiXjb2U5PBDnDYSZJ5VklB+1hrE+dV4ruJu0w/9
PeW1ysfUEg6qBsDUNvqHfhEG8JDKhEjWbePoGEfo5Bg5rrFzZtbIUKz+kCIT2xlMEDJq8WOZs16h
aabgDTx7docEkWWgx9eEmzCMn3uB+qzunLph0F76/FkFlYPyQtRc+3L8bVLz3Q9LnR5qNaZ8prG+
LUCb8DfbQtU0gnIC5qAo8zX0kPipmvYlCRsqc+Gf4VgUz2o4/CC+6xEgb3dzFK6K1nwXqyq72li5
HDHJjQLPtrdI+rwTh6N9Lfpl2zshwW7rfsctND8sCt42RjpQOjLCxRe1E/lY7/BcNa+ZaUfET+3v
ZsR+ykmXZ6vKdlnxVpex+SOsu4vd1NhZoHsr5m+REKWP5jjWlnP5iGNWv3MS59GY8m9lgQt80r5n
k/YS9t3vImef2kc/1GT+002agh2F11M5iCLqcol6djWUj6zk2Nb9XrX75UedoMsWYvCr5wMOqLVf
dqRSlEKrd1ptdNvUKuDhJ786XNYoXJXdZRxQpxRqngIWrNHy9MatlrTtRtFP1BFEhlOzsMI/2xWb
ZTkQCZB9Vu+HnswbT27iYIacg0FF9RcOMruPAciGtzgOsXX4Xe1GY1NZs+v3Yvme88FgN0880t+X
teHtJlHF9+FkWiDmrqVnbxIC5zennY6WPYa+CXFuj/7xi+KK5LbSSPdpqLBEdd6BdLS3Z+H9oSBq
U6pGdCzCsHyMmuwneo+T72p43euGcv7D4QXB9sEpTxGlPh9pfuyUvSEP3IkX/IFdd3bMMvM6uuy8
SlJqQYllJSmFAnCsavCVwCSiNqpik6CDxuufgCoBf7NbSLlsVN1Ewq00p6s8MzrSrQ6MNHUs4ZWE
zQCFp0ke8C8/Rm3lHGzbVoIyrZSrUfKrOvjNWNjS8AjnxrVOZutCWarw2SApr94MYM7Ks2XdLymv
xqJCV4/s/KBbbXyvpGUK0TS2kSn2cu0GLLolr+KR1o7Spdnac8f/hFV59wSSAC3vvL/ropAaT7Z0
SFuUIJE+bbBEBrR9iC/qwFvYXPL8zk1tKDxQWYPSWcILnP1NZ8do3tZj+luFKMZuPSb3pyE9itNZ
YkIorHE/iGcKUuQvFDwnUsuXYJ0mEs15zmAzSUZz6bn1ucfZypfIHjUlUf01WY7KJhvKwEqxf8tJ
5K6F4QHroagRm0SNx52YQu9ma+XnYQzROwC18tWtGxqmjwvIsW5ZpKP759RGwfg+naGtoJiOLnev
UyokU8gLEj46fIf5rUWOn9Kae5sbeInNjCzE2i1n2S5bCPzRPma5hFm3pbXcR90aLrIbIamr41H5
y+DIYQXZPEitmX5E3zXPsjO7T+JOp1Hx0gIlKwelco3sWmeQLsJBSDbXexiZfoSyH7NUW869POji
d40p2Q3FcdYQlb8JiIHk9DVBOGgsLoRdW7ZcgFTM3J328aRFCDmsl1BYxWcMkQl5SVEt1cZOMwpJ
dvrGrmp+qrq5OamkXT6kXbXw0qBq/t2J53ZXozN81KxoxiN2uPDsLT/iWR1JC6nmpdDa7uZ0o+PL
AUgkb27VXvoJQMfs4SqRtxn1SQDOe8VLvw2DF++XVKVINIGYDIu4eDWS5k2a/6UJKL7FHN5Lna0W
DOL+Lg+/8eKDj4OqQGDbPYzMVB8yygHdLs9N5ypHo7JvLlbeXjI97DPIRGG21zwVZ6tVn8FE8v8K
iud5UO2NAjzzsV6RUyUS1rIleQVra24y/VEyEP6e+Ymxsjemm82btDNuqEujxrW6WnzYWCxWhzuc
QKJr1rXi8Nm5jv/H+iKd7OS4+glKB3LQuvb5w6EcP7N2Twr9SQ7APyzJMcKWOn8YlpdLAh38w6C7
Hl3n7kMnW3OKIG4b4/wpG/xXE71qPHZsZ9c2B8dxvfsQh4KdoS9a4K1NeYCmlp3mUvz+6ooSZHrh
jQcocZgKSi3Mxdl36zSVAKz515VTq8a+W/TWkUp6eK+S+b9fXDJ1+EtXOzlPDqDs5xILk4b5kRqQ
QKpYTA+ZSPTLuAzdRpBB3ehxk940TUtv8mxKDKTw3bn2/zMw20txl1n5TvaPSzaYH1NaYvC6AE4k
b9I1Q2/64bAguqlGCek1bv91UGy121TwR/y+n35LBfpiWqxt5Q4t8ourXP2sT34NA+ciR+s4DGxH
GZ7LpVUf3D69JuusjHz/KRoagDEgdonivHlbws/f1SPy9tLcrCtInSaWwp5v9TrDKALHetNKLrLJ
53On92r/IFszy6M9vmr5oD3UwEZkZ9s15SVt0RKQ/moEROPRaONo00+p+hrPxUCSjwqb6do/dQ97
EtEONX9Q8CsITYnnLJ4F+BnUwPUKs6wxNt7KEryunKu6C9mkPnF3cq5liM9Lh9UURV5KaPl56TBY
H5emUymenc6yKSE7zu5jLlkTiPANRci1aFw7vfaMNUF289zpVq4tr0q050VsUZxPPhqiUF94ReVX
OcShDRDQa47yYr0HUjWPnbqVo0kRZyc4jYof9zDxIlKEN8dor2M95m9CaDHw387lCxF1d8AZm+28
TMO3iifNRdLj17+n2q7+OXVQ3fo/U8e5v6LBWmeHJK6Az/VRfQ+OzgYuVP5SV88Wa5mjLTHwfBx7
iGD9n4jJRe/VgPxVwZ5mIyfJi0NMpO/huNr3lpn/42J4pvNRTmuIQy28Ur6ulvfUYYD78mqrIWM3
1JkShBMgtRZV04OWhN69Gyt9MIbUl+tF39tkun9PunH1ljJ5b1B3WLk17U3FbM/HO546yupaog4j
yZFl1APZnIWSPFrYgMoW7xHracjGCQOsBR53pFDCTZ18ec3yG5SzFqlEoz6YkZrDWtVReJad0Exg
dWGZ4Ru4ZXxMnBsT67axYw2H5OhHfZHcNaMnnpUxV7dd2ilb2SxaDb5yBApGTyfxjBiN++RCf1gb
coJZkaWj3nc3F217slSceGDdLG9dxMa7bUz9JBdoG4pz23XfWElqgHidfq8S3RfaolwB7Bsv6ZC+
slopMHdprWOY1irXBF/LY41h+CbKLJ9/4e96Wd71SQvZ2hsh2f3BZAXL1dPcLvEebzrz0Zox68iV
vv1p8JLRiva+aqVlazrdm84m4q2b+YW+iUdKkxSaSdeKjxMFVUDMeSiF/I85KtZlu6rzcHRy/h9n
57Xlto6t6yfiGMzhVjmWKgffcLiWl5lz5tOfD1C1Za/uvU+fc0MTE4BKkkUSmPMPg7rrG1LvjWC5
YQ6p7tSqzFaTl5fH658ybaGLiJ+NQZJIehTNZvAJay44y1COKu6adAkYP3Eh67aUmLZnWNhMEASm
R9R6MCMNhWh4+y3SBC0+a/KTl7TBPWqyOCcVYfM5di5CKmH6Wlidu6XAbm3t1itf8yw/k9NsPhsH
GEBuKu6lSevq1LJBXlWm1x3zHiqAJMpgodXvGi197LuMDLlT/hysfFfodfVTJV/254kYIyMjJ4MD
XVwJkMFzcKhdZQiI75E8nNAdmVZViQReq1JTSICILeTPYOpjexUPYbeXzT+HQT/7GjY273rkvQ2t
NYRrdUwwqFJmVMHGgVyJwg5YqCZIFL88c9rAWZmaiuQMkg4rqgf1HuF4D3PTXH/4xxlv7ytm5EN5
dL0wvQ+UYDOz73pshDKRaDWGWjxCLdGhl+t4q3YAbELWOQpmzabzzKLHQp4chE0h2BdhPZ2yENyN
we/13Lq+spNmOpqOz3WEAOSGRx0YlQ6y7ZmU0Eaa7kQqirqJohrJOVdDrHIQeJwWLfyybTNx30H5
AeZTXrYRIAswfcA1WnWnDCNbndClxI4qc3ZCOCpeUJa2y2lCQ9KdgL9xJg/sa8aNXaI2Yv6K3XrH
Bk6jypZsK2MlrsjXFzDG3j4b0QkLax1lkgFViCiIHrO5nI6tvTOrlmxxPVCsBu/cL7g8ccXWdR9H
gtw6AK+B5UFIHvoGGU3gJfFdbc7T4TZWnqnzPK4m8bSXTaBM3q5zCqwGCtd/yI1mow1sADvRiqh4
32G5SCGQljxAWCn3hk0i7BYDW5Uja8hBzpIdLimbhZpnFZokzEX6Ib04fb52h4IcV29ceLvq44zM
1r5Fz5fsVaFmy6br2HPVg4LCaaU9piYyPwjy7FrZG8IQX2e6gp8h29hsKV4v0cP+kgDfThUHKazO
OYGpvSjj7MBbyJ2HVFPgBScRIATRlB0jFrVM9OO1lXZtvFRC38O1D7Z9gE04RUzTR67EHE9ytCde
y35I2eBeXzLKI2MJayLZQBFVita5G8yeq8ZK/ucWax/AC+RS5LMjUqboVBS4920TxQlXTYFoRsOa
cOWMKDWsHERqqCtiLZbpfnU9jFm75CnbH2/xgQpAvypLYUvpGQVfDYPbYqKgcZvnm7WzLTP92y0k
z64vE69tcxPWdXDf6n/f9mcygpn5dXvWNUFwn2U/U6kaOufYWVh2gMkz6A2lXesaWj9WOCgr6YyB
euKenKO/w9RvJm+v43CatNWmMSeEvEUziXwseCKtuis1PXib3A1WGMabAWvmhKB3vZ1aRD2kdBcP
7OfrjeBqKx1YY4s+vPuSFbp9uvraWda079MRrWNhdQ7igGufbNVKM4PoaSZ1vYqDIdtGgtsb1WZ0
j5PHOpJkXltotcBK+uo1qji+9/mFyrFpiupN7xndbwxH4Fb9RgsgaUiGYyNojvJMHuS9vc4+smBy
1gq57sOoGfq5TV0FnhVCmlkWfpO8pRasDuu0/q9k6MkMRL79GJM32yIRd2yb2F8F3N2fTIQi92MA
VC0RFOhRENdaY5kDE3ySEfL4+dJm97tHAfcQFYHxSkJvCKbxMzZGxFH5fOcmR8ynplhPWU7QRVgX
OsH024C+nZWzGVAtUuupfWzQnVjmlkneNAj6ZJ/dddCRL7NrsnkEhfBXQkIZ7kf4DVXFck3OqT9C
pghXyohRr49YEKsTrX4KWdTvvNmmtDtp9svUWY/lPCYnt2UPHutDc9GdrhfKYurWFO7v8vCfOmQs
s1BZpEJub9zcQ1/TUNtFqE5im0xTxuSZPCjTrJ7SwFQBmufc7SlmvcYCj+7Y/7KnTVRtqZRRdC89
bce+aw+RA5pLjpAxB7OHpSVg5YrjfwSmMX3z+/SubsLhWQmy6AhrbVxBOJy/oUd8jbsCIJI0ylfc
ZXwrxtsinol4jHrqPnNapCy8IF4AAnPuSsR1X830DdKM8RYOkYVCAIKsTqrAD9V7vKZR59taoqmO
3oNaBvn8Ss7DXmHPDR1Nmj/qVfCEVaKXoh1UkzlvOxiKe9A0HsAYZWwDqrqufYIUN5PVKxGstfTv
BR7ij3WTOb/F20y9xiOV+UMPLt3ObQxNPG+JN5T64SpYt4vVtT60YB2D4VtmVIjD6MVwb3Zqv5vs
WtlhaI/pmGPx1w1UYhI7bi4gvOxD5lp3qBwPOOSNyJYaCB/IGIU3FtBGU6J0oSZYMJil8sPgl9U+
O0ZrPeoDi7Sua6/sUoAZ6nFSlXgpt6dp5tebeu5Mviv2oZT+UJ7L0+wkm07mbjSr9s5YxT9pXIun
pvTilfQlR9KBlRMl2TyhpISAIoWmYghe1MJ5cJMq+lT1UbgVjNZFS4voiykGw2vaBXprrNkEYcrj
4CG2VFOzXKAJo+w11Y0f5aH2TpZqAJ+qi+Sx8/zyaGv9p+ySIctpRakDyom0zg51hHNwOg25w4zZ
vYxJN25INZ+aVrlwT5Bc8RKEeKNxIpuByspwdilFlCrOttfYXMAVCKPoUKjwnoNEsx5uZ3NWuqtw
LK2HgCXsCluB+RBP2V2kWRmiKR6C27oTryBn5/exnnwdPCgBpRLYdzIuJGmXulf7CHaxIo3iRHuY
ekQLwtSoNr7pGW+eAMaLO85tRBqMXyOMojbfkqK4jtApsiyKRj32WQ7aWjLG7d+O7KSHjeZlCVDm
Tj1h+tM4KlkrH+f22ZiCfdD1H/VsGXcoa5p3cV7SgdPz30jHdLsqarF5cPu/0Yfpzw32jK1tKMU6
VZR+6bKLQq1AR8ZSmDS2GoYkWob2YVzDGHMM4x5/bvNeF4fJxzwxLnkstxFOOOgVAZzp9BpGBuPk
IWorf5O7JmIwYoaM+cpowlzPD6npA4NEjoLtpU+qd+sKTUKyT7xbxVEW2aT6JxmTEoVStrBsxnZN
anpaypiOz4qZ2Wb1mfTtdzfCVU+J+D5SLA4CtMMQ+Mr8lWwqVKxJRpnc260QgdpZKQ6Njtl5jTDc
EoIDTpYNdjmXyMcPXRp8UrCgKFD17u7aXY9IvCPFl8HPhkute2u5RlDivnm4xW5Z20KMa3oBK5Vp
W1wuvtq3tYWc15c1bj6q5t7Le5fmKXfWNDtnU9zJCm8w4VKWXE/ybjZZ4UX2yrFhWJq71m/RnQWm
AD6FAmzp1afQhAssD5loJiDwlghhDqtbx2hnzXWI1o/zuu9QBxj0oUMaa1p3vlc/hIlCCeF6ywyr
iNpxw1rawNTpADw9f54Lw97AoXRWhtiPU1aozlPdfHRiI9+IQ1bNC6tpShT8GB9qeA2AStrGeqfA
3gH3HyJMcD/P6deZjMUiNopYPFjFZgSC+FfVgAluvDE8WJUXPmEjWp0AoH9k1Rg+OVZ7N1gqDtfD
wD0TR+LprFJo6Acl4KfmgwCFVbypxNZec1wbqZUQn4A/m1IUFoq/s55G6ppeC9+iV5IF1Yn+oRNK
w+ymEFtCZGclmzFc8SckA6h0pAisCar8l7O6CerCa9O5w9GXi8oC87aiUIX1r3gQy0cyfjR0U/f/
m6WnsyDP9j3SZvdSKWHyAsDpKo5g2SUmgxP2aJ7w1+4o/K0tRaPaKbQS8L+4Tmq17v9p0hTk2rGv
xQesEHyRa8sAKNFeNqXwK/4mX03ZG05/NBOMcK6DE10BGRXEr1ltVqvSRTMRLf7p3S6aRRrV86uq
WA78JHAnyhhlG1Obg32msLv0SqN+LEYSNJqH8qqJI/JnwRaTRwz+myWcUMVENs8qHr2JlYEnOjzI
qwqeOPItzug93+HD8C7fYdHP6p0zQyKHovCCHvg/+yZGhvWIH2LkUMy0GqovJaREs8yh6svF/BAG
gNznXt1LDS45psdx+z/GXFHIkUPC3m63/QDOMVzNkYYac1ZdyHG4F0tUoeRZEpHEzmOwef/owGH9
3CFOcrzFC5BmR3OKdxmaGTKXKjOoltEcUNylrCDStnECsgyV72EnE7Wx7nY7cDzGUk6YlE67ZJNx
mPOkPKDoPSy1NEEe3Q7CvaW01lPu69qefQv6chScn4rCtp5QOi3VrEIaiAjP7c8Y4F6ALsFnZGPc
hYFMOCAQqka5d6bAnZ7TeKhWTk4dpZW//1bnOxZrWbusojOVTWS7aMmlrIy3iXqNy9AoL9c/Y3KY
nPXrNeTYAWTV9YWQ0VmDw7kHXQtyN8r/GtiGL0arrSl8DsGR3+a8zkyMM8SI3jUu15xYrbVrWGnj
WR6ioh7PgTjIJrnvbWwBPx/BgC5MQOSIIB7KJgORIpT1enE/9EHJhcN0bwrBPRkm4mbOdN+K7n9F
jMrdIs5AmhiaEyskDI2W1/yLWpbGzoGWuZDpGZmFkYfR8qHqxN3Bn7w3bZjCY2mS0Msj72pHIauA
upOufIrjd/LxIQ8RNKnUar5C8tHza+J1uyqajd4cWr0GmJYp4/1YV9O93hTQA8FUbGTMHrTpHtoB
9JukZTsnxl3Ltg7IGgMJuDu9/hwnvCOikAV7pWr4jETFgX1VtJY5KBHXuvwrnjhptIZhPX/7c7yM
Z6zy78HIxYskVE9tGppPY9BrZ2UCNy+z3rZiotDnOekJATj9RWVheU2a19SwEbsZNzILPlfkvRQs
7tocOGVboXi26psDYK3w7tqyWpEXtNEUV8RayK3Sx+utulHbF1SP1QckM/FZvZ2RCUfYvFqPuFKS
kZyG5Txq6nuU5h9arMc/7f5D7VIB8QAml6ex8X3QQXCko2U/N12hrApsVe4UBazeOHuxQBoY1FOD
Cmx6D5DEhen6kw+TsF8r7OTczDNQtV6zXkMv9jfYWECKl01cVFZe5zZ72WsODlrLmaufq7KwXgX2
vcxq77F3Q/25xzhRTgKpml2ywPom58B/mg9q2XdLC97GnRei1ehk/h1b2WrVD7jlNroPYF4G1RYF
9zipL7IlD2j5kUYTM1xjPFZxrxxucXPMdArS4CRqsPIWsPFNJJzmq8jyLvIswH0mmtj03eJWazg7
vEHjhYwBD/UumjjIF6ncmlpGEN2Tnp4qloECe6Kk6U5qEkup4Uw9JpOrHkdXq7bo+b/XtYtQ1zSY
9SlWUigVvdLVpy7wrt3JQFFyJWNmDGF3E4DmWE1TXyIfshp01Tx0ik8iMu7V5Hg9TcXp0HvJUZ7J
gzUAaV5e28E4cwWLQdco7gSaU5sHf7Z5u7N3rERtXz5DgMFhphQ9/Hvk+sgpf/bRFD9M2FWGSwbL
lnyq/F+mKxTrd1HSYtDQ1OHFSxGkjWcqt7JZK1pIUpEOSDTlITbB5ZizFewoiyzmDCH7fB5wAL7O
LZIG0JA+b2/TZEeqoktph9kSO9URILo63suDEZJ9HlCIasV94ha3umBP8cM5BYpAfAQBCpG3qXKw
nOrEyaucNYlbkTz7NdWhgoOEWoJOpJzqttq0L7jiWNZ5BilxxaFqEMf7a1PRiouPc49sWa1mPvLO
EZTy1IAia2k+FuKAa0JXskqXo1ygczgghPpS9slRIPieoAi4J9lS0aA/qnoHhFHMlrMSa/qZwZAk
9WDuBymzVztw81pkjKR8EinJ9An9KNknI5hVQAP6/xmf9oMPwzYadw6AnbU9DNZGF35stu9OkFrK
35u3XjlY9qpisCsG33pvczXh5aa4OnikyrA21tzqL/+Ye2ve/m4YgJSudGcbi2x1larsAVtt0ch0
tDM5+aZtoVoWgzllQPP9U+M17tkVcgpmbFkHrMWShSGT1aVXxUvkd6bdgPrug+l8Gkae7zSXipRU
jNSmb2gcKe9dEvwejsLvHWaD77fRUo0yCL//Y7QMj/13mBf+dbQZusYaDUN+0ULnOXaLNzg6j1Xp
CXWiqHoJ4AfIsN0l+hnZ12rRdmX5Bjbc2U6+12A91BVvShbay+trZN+cGodnE1GrGCkNfu2tCdPC
as34DrsOHCMGzXoxZ1atiN0Xf1vpk1T5zDX9pQ/C+r2KEvLd5ZDcK2RgdzUJ4b3za7b2a7Zdjvnf
7viUp4X5U8yOESN7jwPSjHPpJPcZtLXd0DtfswMNmqPflk+aNeCX44dgGB1//HA0TJhMXf27gbXH
rRa9/BHTqFmrvR/cyb4p6Ia+tyNGR4MK0GewKGI0JLruNDNXtqige4fWBJPlxMa8DU2jvahss1ZN
m6TPyfTmATNbxFob/0BFYAHoVfnuREqwElnPu7zXzSMmht06KcPi3XTbo9v4wA0xq0KjanxG0qbc
Vnhhw17GTiQGTQAUMon3NjBranZleIwT7EgE0inVIuceTLB+Px4i/OfQQPJawnr5HDpzcbzGkOXt
l3PDxSJ7rzNNdE2KAfGQRM6rRthFdoCepXJ2lcj8FnjaT3mCn9r1BEzKT01VjW/i5L8eI6bPYtYf
r/Pv03+NUads3Rth8Gj5To+6WviuxQN7ZjQqnxt2WUh4x4+yZSewhGLHzg+mHufPZJBZNkAXW7n+
2J8BnCcrI8GiSXgyFm7fPfkOJE1xR4gp2z396qPYfO2TWDzZpzFPtn7NQ34DfMoYFUcrq5Jt7pNC
Ak1hvthzcyc3ZXPph8sSZ4lLQnnlXCBTtgzQIvxUUR8hN9O8Ilm2mAX7MC1G8BYFyddYnIGe/TqT
MdkrxyF78L/03l6FpA7kpXBq9xOkcTQ5tI/ec0iY6lG9M6NB+2iMhypW2/cwVMy9P/GX5ahq6t7w
ao/IS+j9XZBCQ5RxCjcNKpa1ftJxzH5u4WcNnhehFFVrj96A6bZddM29pdcKsoO5irWBWn4EpYYq
CP5OTdEra2R657XXlfVO1pipd+yHmkRrj6vApeqr7FqKDoHWXYfJirUYxjLbeJpt7HNqBE+uw2YP
cejEzZaqEhoChllsC7Se/+ez/32cm2rq0fT9pdMYxZZcxn//So2KfXuISBGygc2lwVdk2aC2tina
BmutFIbiopnws5AQiyDM+q38/HrY3iu9Uj2mQ9rdI6746WpuezIq6pyG2mgnuLqfssAjiziBau9D
zYAyKGo+pWC2GiBMNrLcg3hjtwgBW22hKgDVNNV8I8tsEq0qz0BfF3fQfGz8MLrfe6VbvRynNeZ6
6lEXFlZanmaRNVasZDzLtqOQA1DhiW1SpyAhin/VDjvn4CwPhT8HZ1IlSzXwUKT5FR9IcO80o6ay
ETWnWSxGK7kuLeJdr2j2UYbkQWv7vsX6XA1WToGdo+MANcWkrX4yNb4z0hjo7VV6ea91YQu9pHY+
FcgvveLbP/rpSc/1R/m9wh4mN+bF0/Vrjiztwnaueyx6IEWQBf6qdH1e5HYnaGDgpb3NrQbfxLrw
IdJ+ysK7LNqrsP71ha/WybKyCzCz5b+K+LcxmArjUV14J1mqx8ivWflqYm8tv3/RO8d4netaX4Nx
xE+15FY0RI1BYV1X3oGhHXG2zL5rLtKhJcwdZB6zpVVYzcUdImd6bp+takAVJfRZCJu2GmwbJEeX
UjJQigfKWFrl47Kfwg00/+6kTnNhnZO+gkQqyzuoIkB5Y0ewM+asZknvGffyMPh1d5nNv7IRjv41
ji7qa66PLjz6wryOUsWq0yiAlN1iTRu7u4Jid1H9lJp3qj7wczcSK9yFYVPCpEQgzxAH2S07IgEn
V+FYLUukMrfS16vpdG2nG8DfJ4E0lbHS63k8RhplGglVBX98nzmedZJDIizbLoODdIiYgKMQ0HMJ
JEKdrr1ct/fTXAPZMId4fq2ifd0mXrPBN3baz02+xmWoR7JxZqPSaqcMUsSpRpz5NKVwSbXOe8Yx
a9jCZhybhYzJIbaEV2S1H+3GznmaZJJGVxz94BoTsh9CydqzEuNg2cOlF2mZSscKJ9YSZGKWo+OF
S/lNiG/MR2j2KhooQ/K7EnGvQnzsFvo1/p/xCPSiTTp4iScG37rfN/Nd4guqHW/iV0u8h3FU4gU+
QANqUEBxtHuZsYkj6rMjdu2ajcXnv1pUAZp1VIjsPEuWi22jR6B0Gb5QopllaXsEWHK8fnLVnyBc
hP5eanZjjnZ/hS1ken+WOZhOgxMQkgrbXY1EPR/P0qx1+t0XYED0txoYJ5mf4b8KKf2+DoU1UHG2
wxaipTwd4zlZuUYPkk/0OGVfnOXZ7SBjAI9VjzSaGKTCed58XeRN6H3I4PU1UVRB3drFw0AG//Fy
sumJP6F25jIkYXq8DZu6qt5H0B+irSY8YWNNPQy2Pup7YVCxzgudSvd9jvYV+dhf/w48CER7+vr3
V7+L/hviOLwffUeq2r0i1fsMlGSU5d7qCkQnKeDs+kBryHKwxpMDkd33zl5rrq9w9kB0BEBwJsoe
51iu4LzZFFLKGsZXqOsuccG0V0Bq9OG7raffIt0ZNp3e9sd2TPojbM3KRyouK6EHlbjGDLOGDi76
wfLsdlB8Cqu2M+1uof80TMYAAPXgwqb4ikSSSCK98Lm1A5BdyubtkOdTy7MhWt9CErqEcoN/lzYF
VJg6RgoK/FIXmPYeSQtQDj7/C7HpWUuzglBnT77lrPSW+l3r/bwa+oZzHa7dTFFXWTdiUoR0nWqM
9qVX0/ZxNgr1oOZzspCdMuYlJuQV1w23sllN6jseVi716dnrhitGVQ/8teVDs7EMNcd0CN0CmYbr
QsBkGSrh59zAGTBwy1M4DBWJMQWMsoGbnR9M/sKyHWsrH8gBitC7ak7ebg/q2/P4z85bvBrqjU/h
69BDzrwyRAxE2846Xhlf/BFSamfZK+3JSXP/3tuJ5m2u7EXD6GkOyva7jkUG9Ek453L5xeqbtFkw
PY4K4pVBFP+IJ4xq634Yj8HI1uHUD3FyZ+EmuGSluPcK7D/VxodYGo0fnYDfurpj4HsIASJo/Han
xu18j/nWTPo0VL+JSf7QHzWNDLTMrw6+M5/HUIFlLLIgv1KzoZt+jj5KSTIkD0EsltLZjKmNUQ53
iTesohJ/VSqUX7SUgbKKZeE3ItcGo65gAtG4xZ3hNNdh8lMGQxwgFTz/2zClHLW7SgAufXQpnfFB
PnLiMRGGZv4P2ZKHhJTruiuFIrIwq5SxGpfVhaPq2eHL8dJclyb2MT4U9WsqWX6IOMzfsjjTD6HM
DmUILK1nlwT27XPGkaGcChPVP/GVmPXkrXzFcVfyGQ4D7gJEAvNBLvnrAzv3oBe55F83coR8ahdm
FO5A4RjXx7yMDRqLwhqBx9uKQG/dEm1ETaf6XGvJvO2RK7kDn0E9SxiI+zGwrGTqvW1auX/LB0PX
T7uaMvtRtq7rgDYef4vJZQDsz3o5mGwqHmqIhRAgFoZZu3gKDfZ+snmi8azt39wC82gBCPhPI/Cw
698grvw2ommEjqjVotQlljVRrLinQlP3RpSwpJEfM5/jXZOiwX37mGUGTsnrgHTeYnBjwq3l+NjB
iKVPwrNuP7sxvGGl/RyGvH7RJzLsMM0ph3RNfaF2C8YP6weyaNMCftb4Y2pcfmF2C7sJA1fSb669
4ysdH1r+w65DhGOmmnt/yZcedF0UHVy4CYYdLIokes90BB3xsmsPNRfkwa6CZuPgIIo0X9Y/92E/
HjM8uRZVPPfPNdrbj3OABWoR+e3ST9tTo7XTpbESD3K+Oq1sk19bEJvpQw3H7dBpgFPyWK1gWrY7
WSdChv5rRCtGNP/diKTLKnQMut9ew5vLdq3iFLcEc5FsXS1Ol7kNxwWwrF9flPijmxwYcckELdYP
Y3N37e1gU6/MKtlkekEarzWNNwWl0GUc2NFJ91LzzaT4lE1F9zIBTb+QTftLjiqC0ttaRsckPgIf
bTrikMiSrgjwEZCndq/ws8fmCY6L8BZAO2PTR4KbLsTG1ULxVl1QIvwimjf8slQhTzXLQ+AqMZe3
jroD4myRNFv5jpetvAGGcJoae8caPADdoEggO+cB60bMcCApC0EQzHCwXERyMDdfDK3r92hkoHLv
BOXbkIO8KaZ02oV5V76pMbg4LTLUO9kbWtA35+EV3qJ76U37vXMjfGowP1ioFT6hthJ63y1fP5hW
hpdqNnxMXpr+bLT5HZM5631uo46Vp9k+hmxgNgBpw7Oba/bezVV1F/XDAIXESFcqLIMYn8uNdMuS
Jll6mnNXFTG0D1gj5kHz1R5ETU8OlDEbu4nrPBnz7QE9CV3vNhIq0aZgUvTWYiHtuP5pjmb/NFV6
sIJOqywRirB7druZcpLdmY6aONKjy0l1v6EE51xuh9qqk5U9YOEiY27Hzgr8QnjCGF473sahYj4f
87hFbI75aWqHi8J350Zf+jGqJIHax+fOLtcVWZkLokfWRZ4NQ51s2cW6QmTuK+aVen+oY+vHFFlL
HQnpF7IZuIjMkYlelTe+dxMSqWZvqXtTCLN7qAgi/PX0Bd4RlWJZP5aFZSPWt1wKwb1sWVqkrvCK
8TayqFyPIMYzJf4pS9JYOH6nOuacNXGQZ2qrvvuZ1+5C8n/tlh16uFMb7zNy2q8RrVpNG6S62Ht6
zbBL2EKyYBwgWdjFRDV70LYRmMzztYm2PHnboqhXckxeOs29Xbc462RYZ+e+wxMYgboxtLOPfMos
BA/m8Vgng/1ajqhoJk32AYl22s0DYj6mjqEG5adxAV2n2c0GU6cmgLSJDGl9bZOp5Gfk68aT6Wsf
k2npr2M+vziNjuV6Hx+5AIOPJPH1VQI45GyNqXOc/VyneoPKluoZpocHqV0pYMnGrlqNIZbMRWsc
urw2AGFB6z1xm0jWQWdQ9pZjTL22TzBnhi23whmagIockm5GEL2LZ9aNX9mLW76ClHOCvh9g6ZOv
Pk8WymFOvEZhq9/bKdfRdnbUCKREgm2NWTjnaxA6BKbijNkkUIQWJdY+Z2niMXCJmkb9Buwguks6
MucyXKoQx7Te6TeyKSeFWlMvrX50l3LzlDuV4nqLkf+TDdm2bj+n2lPKLf4prfliChM5FAHQ/WZX
xtOEO+Rv8UY8p/8cP7MTXqW9d41PqBXF+VZPfMj9cpebij1w/uuA+rfY+sojzA0IL5htbOCnIbdr
9y8dlJWDj+bYSv4prfX3gzMPLyhUVr/FxfiQmojATjfnvGbTbvjmg+W44VNpTnt5Z29ND+pc5wAa
pYb/hn50z56TXYZdpsnDF8gKrXhQRJqVws3CQaaNAFQrpoOaTtpQ0BoAy14xf7JbHuw0twDKZ3r1
6ZeOv6/QPlg5WTZsPSFwMIf4lE+1BS40ceBPlW76kOAv2Rod1D8RSrWKIhlrHzleRatZr8tDSqLg
9M9njGwjzKaRAKpR2/SVeKPqjbIcolq/Qz8UyUUtJi1tGQBMlG7YQafF1nmsrafUasdH3+WqojFD
nD8kqv5X7pjBOeqKZjnVOAzK5u2QUPw/yyb+tmh6gG3couw0QBRw+SYstuabikrSnprMmzNGKRdK
FW9tAZvLlTC/Vz2HjYzAABeK/tnZnYouPpAPCRK9Heq0BbFRO99vIXmGQc54RntjPNtGioqhaV5H
oATyFJo2fm5ltm+1ZvoYYcWtgBa756br2WZqqOlHuZq9+qb6jomc/YOKFYWN8KQrzZtmKM1jNdYt
pcXgZxHE6VGGCizdLu2Yb2YxQIZsy1c3caJkqzzsDCTrhmYdjGWCq4QVLCUetpxVXOfiyd7jUdWc
IkQO3IWR/1AQC9dqzXlg6+Hsq8jpNvPY4MuYlkeJXAdO1i1sURxAwo07bBDeJXkDSTQwXmpVRzSP
lkHF/tpC3ukvI0SqZ/QnBLck4KdhN7sY1fgYhrr+OEXAfN1cF7hi0GqoYe5rBLQAFtOMxi5aaakb
HeQFICZZk4VahemiNzyEAPdmzy6ObKhOV4dgsl680zA8IcuTXTqZ4Ru0DVKRQteOb09+Q7rjT0vD
U8bt7Wu1yhGIsjvfyxBiP8EhSJA7nJq4InULaifHeQTktFWth8kpP5Rm/vAUo30Ia02/ODwJFjKO
diL64H7YHtrYzt+b/uwMZfXhuM+9jsd1mCbTe2rw1hVIImfovv4L8ljXuJVU5p4aAxoNsbMaC7W+
y0fwsa/ythIgTiHRD0pUOGzTkL8ABSEjEhkRa5q3mac4XP6jIy9RWOprtd7JDt3zg51v+eZBR19t
DKoXWb+x0mU40ZD7YnrQu6xekKSc7zQNuIvIfNvmgxa4+FRx6RXbwcClpNEq7b6pqlSo6WZ/11g9
ZIH5U1WGF5tf3vuI3gqyk3p676HVtGsN09jjERDfDSm2L5h0KJcxR5PKQhnjTGG1OZVD9cL2EFFW
xQz91dzU1rrHFu9RHjSyCnYS2+cs7xDJdP1w50aWnpxBcmhbM3MfoGuoF/mLjFP7gZ+fSq6V36Do
ky0gb97jrM3rYMg2tcWdf3IULIdH1pZaktuHHHWojW6G+QukpR+Dn9k/xNDBbLJlESZ29YnBT7Lv
SYXdFVr8alVlcG3h+lrcyfgoOq06fPWpF+5lPAFGrC3s5EdtmG+1NzmkYjgYPENhUYrTAdDiFKh8
zzxAZaeb9t0MwEmtVjqeqasCrZrNFY50peE5Sf2Km3q1ijyWQPI/0mmn35u3XlnQM7DjW/ZjcNLz
hI/7xy8IlW5jBXgX1aA/O3K9vOu9oD7e4k3u1kfxGt5UF5tqxtSu7yzjPIpDVpcKyqYxBYsUDslv
seuYxsl2waR8yA55SOQMeYosRL7MY6dcd3X/9YLRFnNyUEGhYc2fTmeZO18oHIV9g8KkuByj0MEc
ylNhrTRu+KKG01bGSd9TtMLDayObKHUd4jypn/EgSM9yeu0Er1cBAa8Mzuqgh87HFHpPHhClEu/l
Y+KXxZEteoB0kasC9O07oAis1CPQq/S3pA/KhTz9rX2d8Fuf56r6wjDKYoekpntxlPZe/i6TsHMv
QN7uNUwYT2M8ZIj3IWaXZWV5bsacnVBdL93Ksp7/D2vn1dw4j6XhX8Qq5nCrLCvYshz7htXuwJwz
f/0+hNyWP0/vzE7V3rAI4ICUbZkEznkDzprVKbdGFMKhaAyFJ9+YpNTmmi3nzy6KwMsai4e1mNT8
VhvABeNOYJhD1THuiggypNtS4m0G4+5jzHMz89LiCuxIFP/Y5VBH61KKbpBP10g8KDegwA10bnvv
PkySYyx4aIU1bjUXqLLTjNWdXaDsoI942r1IaJ5WKAoe3dHo70IzaXmE+6+SHg13ouvSHzXrii3h
waegdunnRw0XPO3JByEAcrjUaPwuvVFad4Oxl/RijFG8DNMw2zsIoh5QqM8XOsXm74aOQK6fACWo
4c05Gp+U3Yi94XWorDVDwjUisVFW09Xgp21LG1ZX7vayDKotzVmymHNv6tQ/1wPqf0u1RX1J0+t8
82mrGpCb7fXdWLMxusl7FSaokRp7LUSMWpHDo3hEUaML93I2PItHlOjKZAUSFLnWy5NMMcPi0DXV
vgzVDQk27bUeg4bEVeUd7cwpd8zGYAfC4xPmh69iI/ARWoCeRUU9eA+tXNdb9VrkP6E1fw112sLa
j1r0S6yIMKj2LssiS5eOsPCtzXWlJJZLg6lATxki2PUfjJVceig8N7oVHBbBWiktrVxag5OB0oXX
kqfKUZJqe1O6KpA5yyuQasaQaelXFri5vJPaG6SPvg0df1Xfb9rz4Krh2QY+mJgtIAO/PU/v1nk8
BvZaNJ1Ixllw8L6LlphTZdXTEA7hQUxyErdGbC4JF5QzZexjRnlJXto71CMcF7IWuHdOJVdxEAPi
jLSdvzeTBEbX4Awz1wjVn+3Sm9ZZelgg+tdq9inX4bDaDiCqUcaSLo5ZFuldGi+jEpQ6rkIPMIS8
H/84wczDFz3sNC4ndl5Yz0acrPMGb3aeNsYpsmvggXitLzu39t9KeLxNjYOCQd3fYElxoxqIqzZ6
/0uMi4km+ljzvFLjW4R6txZrw3vL65qzMkmniv//kXdhji3MTDKr7LkZJ8hXg1iBGM1i5E3NOuEB
0AfBYybryzoFjwQJD+aZvy5bPHK1rnZeVf/SLSPDupaj+L2b6FFyMWpzlQ4ZtMdqenKwV2geaAgF
BNEIdJQ0YUm0oSpGBB/9T8NzS6Qp8So6XXjmRpMBpDMh5GCT+s2OEVyI2OEcLZVHGQBAQLpobT7Y
Vf0bgeThu6G4ZGD65wozpc1I9fCQdaDV1wN9Da+jiOT5wwA2Ccaknx0ESk000W3ODgKlNpaIi4lR
9qbqqgmjZKEb2Dd1qtzsLDxlz0ko3RXcU3oIyubSVCKr/ybCMudNHsHAjDkas1PylT/VKxVe5SEI
WqwW1Sbc+KWMeKNb9xtTV/pTBx9I7CjEIXYiY6EWRr4qJ34twtEDWd73iFI32XhMEak55Cg1sg/x
reIBvef0pOlok1RaUB1Yb4UPpo3U8CQWgsOKvqqauF5XI1gS3zRWNqseiCptsw+TEvm61qzQGpoS
ypmqHMGw+edIZw/gushzXYx4h0paeCWmMGI0mEY9iVHh4RtrtnceK285FmZ0N5hVuo1cct5PVOqj
jR8jFqPJuBVcIKkZYn/ULGhbgrYk2sin/mmPrb5oRlSa4YLbACDh4nq5hNZpgrKTaAoIpIHdET4D
Z9GTODmCllN8OMUbCrYQ13gRYtd/jdeSNJoFPnag5WTh2lqaupDSaiRh4Qzt6oKhzqIuIC061XiV
QNqPcTrscQsU+9tUduJNTmVrHkzbXa22UngZ1l7sgMWe10pHXEmK+E7EG5gFsmDRzY2JtO2OgvIr
AksThlguHsICL1snA0GLRGOFB+MQlctUVsa5WbGWu3wENTFHaBisUkSGER0nGHMIAPDEW3hs4U+Y
ApUnGxGSYxtbE7SNzy25waUpBkWYiJASY1HClF6XWgl3f1pY9iWGFE6ia8sgcMjNfKwvxRn/RenO
dXS47Kw7L0vOy7Sh2qrRaFLhqwLkx/ht1oMHbXis+pWOIjrlbPo+HbIOFbDUqS4h14GhR+Fqxvdf
2+ux/uYm1LpFTSQzvPoCg2gCBfH+aUDU/K0UwigcTjotN+gu0aJaIoadqXgqBhwFk61fmR0XOB1j
eXOLAoi+7gyoD+IPVmOvewyz4A6+i4W6pZWvUBI0Ln86CWTnPPGHfNtFvXc3+JiIdMPw05clZNan
NXyAor+2UNMEsebnIAQr9QYmcYBpwSbf5wuyCGWKyF/yABcWqRiuqClehq/JARFdJKM8t5EZu2wP
Bl8qdy2vTXHbTzsGXFlYEQSI34iPYuszrFNCbOURBbbTQlrpJsJy6KpOW2yr/wHuic0u5p6KAUfZ
K8wnFGe8ZR9X4bZDhHAZTro7ApIVx7Z3AHO76IocBQbRlKRyISJiwP62nUzasYF+FIeuaH+npC82
1y4ZbNTRG/xwC7XyRfSniQKHwCwnQ1/vYBeJfxBniHuNSz1BOOraJwZ01QjmeZ4Pqzj1kp0atC/X
73SVIFuHENxLMP0jBOiUQ1IVnGwIM/z3Sq29Q9kyop6eUQRy0d7t2c3/MhEXz3r3V2BAyZM7O3rs
tNRYqplW7WUFqGilOyM262gCKNqAoIVthhfMmINs1GEMyycBKBMwMhf3tCRFzQOibD+Lm9xcpWcE
8H2wvllzm3TBm64H01Ldj7coZbQL0axB6ixSL7c3omm50k/LHoJb0UrPo2PgRSjSImOLMFRtIsyT
aCrmZ5Nu0phlGvpyd5rWReW8mLSTEqUNboSyEmXEdN746kqeoGOCrSAYDeLscigMXLSl4EH0X8Mk
1S2XWlqUELyy6oin/fJSyPjSjL1y0+lOMm+TyjvzQAnnlAyGb0jnHYbKryC9dv7MAjb1a9T63zH/
Gs8Yp2cQXaWAAk9trRE3rW+0yNHxT8MpTc2lZGV25a+4SZ14ayakTiOj/N6qQ999HwHGoxAFO3JC
V7CMfD9cm1kwkCgW7dQdcBVhh/G3ONGnNksUFLyDeE6Z08MKyrnKAzC3Z+LBdH2AiVHR9BxPXWIG
8R5yHagM1EMU/dYrhmzpQpVdoESbXjjP4iwMbqXAym+v3TyGPodKI/F/QhsjLj6F1nFwBwb0iCnq
cIpaSV51tpHupbEbbny5dnlvY4nQ1Jm6oMTbPrZt18xGVmRvNY/4C7nINZSZZqY5Crf9Dxt/ueey
K/R5U9q4BZAUxNOhMOc++II3CWGOuCMJWQI+XLlB627VTNXv2RSzp54i4DP9QCW/O0dO3mwdd0QA
Wm20l0anNjIFDCGMUzw68iM6eOrBMnmWASeX9jYPzYM0AY2uh6Z+baoh2V97xNmnUFhdC3zH+vm1
jyzVwqImeBeUVb5qHMAqhpmO5xZvxzsHjU7gzOO5k63hnFdGy85T6W9E08wlf6uytgEV6NfFXGuf
FLUr78WgPu1F+phst2iyauMBNxpvl1C3RqdTgn8kBkuLNVmdeDsAvZhXkvA6IuGFsHMQ1ugD418N
N5Wk99QalYDDFBKOXbMZo+in6L8cxCwMc7L5OEY6qyo5vcnATM3MjC2grTrNbcN/5AKGTfuMmDUo
JM/4HUdzQ5LT36iQIx7jjk+Oo6skgkr9CEwPX/dQbpeX9NdIOjJ1F9HkZOV0hY0wO2jb0HGGFwry
iMbjzLkLm2B4scNlMkUNFpbrl6ipWydT8s8oKSikz9f6iBpbpLzFtf7csQz8hZvAc5SGhZ0gnTv2
oX7fZGG4Ri8ZysHUHAEL3bcw1XGEHQ9B29KyBozVFDOf4VkDW1zCwxwPXFXdetOw73XtUWnrGzH/
MiOrMPGBY7eKUbJkxrDoWjxwLjzqPgP1kreY5kR9Tw4/JN8zSb9nWLqLJTDQffRpUOIWw/E07Lv+
+zAZH1iU02x7wOgmVItTi5WrgtBdDa2yoyT5pRYA3ndnmrWx/fJqv9YCsBnZ5alqbMV6QYQVodTd
9Cjq/K1sESna3dia8qbEDaybiRBgL7goiA37x7AYUMMsw+ZjqoiIUYQqL5MHEsJ/ZuC7ihI7O3O0
aqPd6KHTfTkV7XzqFGfNK66T0o041yU/vvSaUkr8NUoMf4kRTU9qIbfF0WuSOOXlR+va9JcWogpO
ffA9/fC3H3nKUshxm14miR/kmq8QE7okRQfaGlCCzL3JnUm2QSV42bYJVH8HIOr9gD0Ho8g+eP7q
2lvahYJv7RR6CRBDk2JMYmH4qeXGupqAUPNmTJ9kPTNBadfWaYgCDi5q4ywWL42A721oGzeXcLf3
0i0y1WjaT/HhdJArjdRVHagLMUMMeJ6Uzq3pNm0htRs3lybjHHALk+OBWu2stMYixm5dpKFtrQbj
M/UmZuTh1CI5y68jhoiHZEENqFu4UZXf1pFWgAkJkx8lpf80zNVvHZCr5RgmNnQESqcO0OJtpqmz
QnbCE5amGiAj7KVW7+t7qfuOfEH07EZtvm0nCxMhcSPjM295fTIrKHOs0s5ywdSUibVRh/hmzFtq
oYptLIcgwn2ux9YsL7G3y0yTL6wlFn51wzexs5F94IWuzSYTkSmRwMI1wiQSWja5g9BVWZ0VS5E7
ECM0riN/wv7MgQNICiRKNcpX7cQNrfuZwO4KOnUxwBftAoTIXX2CZ/QfMWJYMLFNNf2XeUiQYB2u
VWeXlN6D6Vkv6lAmP5whQ++9qB6SlvoFGCpnnVWZNzMyEHvUvYIbMHrYwdWD/TykBu8dcgQp+hgz
2zS603+OaIzksSrDGovLprq9aPj08JfaFlSIrfiAmIX0z9SHqK60/xInT30pRu1rX67Y3IPeX6VK
7u19qc/2LKqtZRuV0oOmwSPB/tz9ZeDkrWi/tN5GpVMp5Id4mjP4o7dHiyfbu51uAZV23QfYEu9z
mv2XOeI+TofnZGgHTwoP+AMYVWWJfgcGn1MRoOkdigDo5mrkOmmPXfrL7yP2ZlPLRWBkmIl5bObT
/ZBhHvMRK/ovIbrbHVEB3Tp2u1GUxvwZqcZrhhAQmpuKv6oKudg1WufjDQBKg1qt/jqFFuk4ztw4
+U1lzqlwXrbaeo2y67DkbY3dhIKSDk/F8hyWxvdUsf23HHf5Wdcr+Qmr3W7noc64EOm4QLmjNGB8
CyvtNQhbHdySMmxkF2GZYHop4nqWk8bASQGJpvAhdcgfSmG19WRLh5JK+Y03FlLwlWIVC9MvWIqa
g/5UN2ChQX6jTJh56CrGQ4K4IrjDaBGpZM3HQEL/l4G6MaL95Ng2H+3c2PmKfq40N7jvoPvdksbH
vQUV/9fOx7CncIdmK5pm/uqq5Mm8IkUTPUZqkieK/+p3JDVtQ6sOQWhrD/jkrEU/GnU8ByOHTfR0
sekmNiioGaLp5qbMWncnDqYdu4hC6+/NYghh+DQq5lofISWojWBh9/2s45Mvh9xtzhWPjpu6x0lO
NNVRbVnI4RXjRdIRzEp7VrI8wYIOMx0xiF0QSTnDnItBMSlqVQ9LMSnbunrDDkYver5KIwZ5Vmvd
S0UXbaFX+Gu/iKons2QLUqTVY2ur3U01uddN+oX5dLBNN7jhgRHzqrDNkxhIZQmMuIOeheKqVTj3
J5FCRF/89aWd2MrPKGusG1fIGU7zEG+e63Uo34qroHimHrswW3VSk61aaLI3uEn9rIMo+YHjwJPv
Zumj3hbKujZ5coTh6J5LLftbQNEnzSZtyUwqVrSKdWxhofn9ClwX/KQDFlJvXZj8sfYWdGDfGy9Q
H7sKG1Yv4QsR8t5a53WqIv3Rh3vk1eGKaF11GiGbA1ZT1Wd0Un4iVtAd86niI57HftsstdBpLnqi
xtChntA1p7B/RFM/wOpHzUBWx/Zza5pb8UPBRGEnHCOH3KY4i7A6S/fyhEKwYSdlsq/diVZaGM7W
DkzE8adBwBz1PQIN/bzPfXl97cMs8OssQ1OrmZggwozexA+I9cv/OqtNKelACK4mOCkF5OuMS3u6
Rzk0O54W7h5wpH/uMmdcGQ6MGbmLWTDiecU/k8VXj/0AiJBQXvnkUljATpCQnlEyed6pUpYdCcln
o2Xf4csdTkmNs/dtRK3aSUlqjGWKYloc4WjJA0IjTIv9/lOY6BdhTYLkA9Xb4aUAICvCPCV6v1r/
cTVruppoTmE5ePPZCLz44Ors4WNRgeSF8WxSMFr1FiJa4PHYCkj+ZMNre7cK9gWPrhrPRb8RtdVu
QFBoHvms8ut6UBbqkGdbMdrzwxSoVd6bQ6+fTLcHFsPF1JC6K6Qvbyma+Ug9XLJLdyeaXvsbz9oC
/AofyPWMBSJo5qwMUWMevSR8QU0NaQe9fBoQVjsiyl0jFVgEL2WPeG3aZsMaOYngRbWjV0XS2zsr
takX5dFWdNdKMWyTHicXManweriEudvvxOg/ry2HGUv26Z5VYny+NjL7r41Vt3dRnXV/u7Y6fYJ2
nHiKH9du0he5I8emafvR0nwUWjjIcv1+puU8RyxNEiJm/jHpUzwbRSAiGO4i1iKE/aZoBFYZEbN7
O662QdOcYN4GR12pG2UhpsAJmkmdr+87vTA2CLk+Bah+IvMpxZQPkUtq5dLAW6jO042U5ez+3VpZ
iBjDMeyDum8wYk92mmK/4pmF3MM0XRyijzN9NOMFmZc00ftVOkkv+TZrl9byT5beKSc9ls7sntFF
8itkEnJckgSkk9ralygxWUTJqNujg2rp85hn1o1dlD/Tzgi/Tyf5nxOdVIHoESej3/wUJ8qfkyn4
v4r5T7cQFwRdeuB3yhJRQgtL6vJhwwKgf8nSfhOndfDQJFMFSgnymegXYa6G0IDJ4umFl8vGd+Pw
AZzav4Q509VEmNw2n8KKVmLT5CMrfb3ax02HAbX6/p9Xsx25XoqbGpS5FrmEfbEfYEQWDfAbRCFL
NA29lvaizBXzeLmMCrmF66gQchgk8/91rvgY4kbiytTFpf31vtcPeb2vGO0+PsYQ1O0aXqE1jwwb
zITjHIyw029lydRvxVlY4YXiRnqPUcs00DaBNSscVZ6lY92vRaAqOquyWMRmWR2uk/+vF53u5mWx
fnu9cJ1GGNmKe35c+NL331xUzI8B1l0+7aeLKiCJZcv//Gl9DcUBT5Muv4JL7Ncf/+P3Ii5qm3K/
Fh/8+jP/uwt/un/qmslSaxZCAL/1o+cmD2VsC5Hfk2w8dMl2+mvRhAwH4CMpca7sJjm+vHZPeUB9
ZFLiExGZ6n+ajt3nv0y3i/Tz9MrM5uJiH9NxIBlneVjJB68hiWlOIOdI+56MQ/CDKinbWBSp0Yy0
oRNi4LjO3TY6e5Sd/xIamdV7aG/CxxGhg1L8irpurltB/Khlur6MR6gfeLHaO4B/wE9xq3sYp9xb
WQ4dO5JZzcP+V4YeFD1Jsq5ZHs2UqawxTgctb9252umYi011EKNs0ShCDVDH6fUswkS/5RnY7Egq
JdMWu5YGVdadOLseNDwQqDna7yHXgS/BounaWj5PLLCAVIG7Q+SWMB485w2F4QphlD/NEDh3Bn7V
wu+vlcZlRkUBDZEYxFCQDpMdZHfD4tE4uyiJAZXDgVufxNwQkIzvScpDRv6NRmL4AAW4fiilJ7Ht
Fo1cehIb8gyV2n+ORMOnsK9zBBqA79+/zhELTV3Xqge5ehaXNlPPXjmShe798PTfTPzrZ8IfTJ37
PU6estxkc/F2wrBAmiPrr9+IdxhinizI2mdgaMnesQe+nRNbwc/1z1GKcoBT2z6zfXmPksfyLa7H
FBScHCBg2StbR3aNc9i5LxSU/LdGBrI1ap2N0ilk9mFEvE+I34bZr162s2/9NBE+prKtED842779
IsZBsnyeGHoFejjTFdv0t5jYgYJdBdpTNRrtTRW5mJmjrQRuRoFYZfDK7N0n8Q2WAudnnXvREyWC
YqnaXXRgt4RF51/mFP2TsKb4mNNOc2o/jQ59kSU7q9bGlZptKl1SVyw6CtyEbGPXJq0+yScg517y
P+ZTVXuNZaRcoKB4M6ec5XnmTt+nlxw9gRds5vV5KzfJSRvDaD1G+CBrySS+CpbXP2Py6SxHffKF
7PvotrJ6hSJ4F/7I9a1AcklBHM6DsB/uWPY72wZd2VWCvdOjmTsvIkIx1NtMA6mZN9+ldNDuoonp
NuYYsmEFQPGWlujP/AxjgpHXai7XLNMlfCZXeqy4czEsDqasUb1PpFMpQsLwuTcx9gYUER60KjO3
RevJG0odw9Fw9HhpW2H1UA3Y4vig9r4jPHTIyml/FrGP13X5d54NT1Ybha/DoJTzGGT/vafx16wT
G7OSpi1X4n9bHFIz7xGa5V/dyt6MIK33OQpsW5kFxMwjKVGfhwHVf+dWaknlvSFPmqFSD0dzJnRt
w7BZB4o97izB9EUNL19ZTSjhgznqR8rKCkqtgbcLS8CRQ1M/lh4QychS+02IotlZs5VfCGRkd14U
DfNMbedQWynv/fMs0wcUgLyowTN2OvvnKMtF+thEvo/+My6TKx5PNn6p06yvsT6zQjH/n9f8esf/
Lc7L94nlycUbAOsYoosu3/M2R2Sv6nrUjWmaRtLc9hk+9zF2oHO3GNtlwJp62VURbbzS1hWbwFsR
3BUeml0yicWyiJR7hLqStYbQ6jKnxoIw4neSe84yi7R26yd+/qiOxgGGTfXdsCME5pGtOpjwEe/w
e2pmYiBOeNgOvdmcUnxR97mJ9bm4kmTlW1DgFXrkubGpC71dVbGlfdP1RV0A4kMzplj3Ju8cSHyP
ZGCRUIiLnwISn/qKtc4SY1wKxohZef60v4v3Aj8/TapATGU+VT1ko0ZWY5czLy/hR4f09aLPA8v6
aTSyKuo2tgLOTu2XcmlXQH7AreNIsB1H1zwbBkVs2MgozlRuccabDGOc4ldqRuYPxZMORVHxhC90
/sVaDZTCAMQ1jB2WEp6Mp1S467UcFIhrOnP8IMujMXpg9klgLRtTK15z3V+nSWj9GFUJyoSVj/fW
iGox+yhlHSpl8YCX9y9jDN07y0+QOQ5hdaiq8VZ5JXlnp7QfXE+Nl11R5UdV9uKtakvetjP7hp2p
GSyNVA0ejVzDRpZfyQ9pdLHr7KhoT1eq4nR8F38PMOBAVa2K5qrWmiSqev+Y+QM6mHpvfjfY+to8
Mp+okjcbY+yxQ/Qq68WnHKVvnOQgoLddn2sPjnkQasGiAYxNjIwIqk0jn8KSgwDo9u8j/5ijQsaE
IcYTMerRRsmNZkmpRX0lrb4Q7IyuLPx5gYXn3X+OGIMs3YGsL/0a4agZ/rCYhaQYRntYZXb8ThDE
WNlc+mWAC7GKOnhNSqrXQBmT/hIRF91OLvz8ucDMfkWKrWHF1iv3kibF7xGZearT3H7EfrxZRzVZ
U6XU3bPtpT8uN2nG19ofuweFYu6mAqS4RhjdmhsTexCQ312iWf69Z8XVqda6B2q3+YusICVGcoK3
6dRU4OvNujRyjontGw8lCV7Rn6mFte0kpYZBYuQvqBZQQmKNthejzkuGnt9LowAGKWRc4n3byV4a
Q8jV1f1WzIFOtlI7qXhgm5jfSjaawthaJ4+Z0uuQJjNks0+8RZcZHpb4n3I2qh1nfmp+6gujCjv2
HKm4a6EO3+t8kWQDj4qP0pgofImm2Wf+vmkeFKhJ+0IdSeKlyUPT5xBWpi7AzDV1l+n0GnJtijNb
wsm6gde2+DIQy1mHtjom2xjdwgtJi7zfIWLd76rI63eGDdvw0hmUybxQVHsrBq4hYsYlToxYYsp1
/BoOctRG0sHrFp+uLU6dOHJmKC4Oi6BQjB0PFWMnzq6Ha1/kh48kbqkjGmVazv4Wcu2rKvdPTG14
l3lD3/+s4W++lFhyFfgafsviRL7N9VMo9eBrck3fpkhhXmBaY5NgQB8l+IMB8bqWcsWZ6JsiTFBX
e1HPFf3i8O4d8Gf0OvC1bOzcvbM2DVeLt+SEtIvSPS6XWPLUtry49jXwhyC9S9/VD0F8MVgpK6eX
oouyvuiBLxTxQK7q7dhOAsJkbleVjYo1NKk2XlPSKmaXdjD42VGxyuzYf4yIPtjonoJLoZodxZxQ
x37y0unD8l2GDRrruMvculXjv9hWFy7lGqmLvmk63NgiyMNgmJ4N17gTqHX4vrcIKL2H1lGHM4dP
QtuCI/qX0FKRzDl7XXizk6FJqHbVreEbxtwKcYu/Cj1f9J1JeZErYOAa/GVAXCDOwnFetUOE+D5o
RYHz6YCGzccO3C3cQJCJovMKVzTUqp+bXgGQ8i8AR9F3vcL1qgIu1FlDv2OPuNDzuFmnPcBTxTbT
e3g+6X0E7Rb/NsnkXZZk93bUpvfl+FaZnnMnGkXnGDdFgqWFZajI66sU14HO+/ayyxspmlPJP5uJ
1u3F5QLAnUfocCvREhe43jUG7r4sWkjnVwV/Ie1/bTrZhPFz9HB+lfYXoxUqlEniNje+UzqwbQVj
vWyNH3hvxNva08yZk8bKSmj7Nti7XDR/Da/S18gq5bOr6K84u8Q1B0PuokvotVsH2zqjPCVedj0g
1Xk0KBhpT8ZmoumUdbUVL0m9G99Hr81gCq5S2dha6rT0c0ssUPz+F7int1iro5cgsZT5MCb6yVHq
CbdKOsAt7fpGdfEC9rEaRJPK1PFFa/JHXA672Tj02dtQYrCpwCSe5SVlgzjAz0dA2VtgAVbVPsRj
3izVJkFKpPJaQOsUH6DpU6OaRhV4cHeNVPKvy+BlAknxxq2Gy3Sl8DoKlDA5E99P7lQJLk2RFig5
mz00vgxnyzJ1N+ByxrloAo9TDqqhvIpWg9X3ubbJZBDpRYrykGktesayenuJjoDPpm473ATToNr4
xbKsen0ZUBEQEgoGLgnz3KrLG9HEEuKkyY53wigoeQytkfcYugtFG46HJqNy0ndj9pziKL12Rr9d
trw/9lpX/k59IFTioGV2ve0Tto0tKgPX/vgjQvSJUYRLsdWUXXdZjgXPpY8ZYuBL8zoNEB3JeRj9
iy9xIuR6I8sEeTNLeuXVhQqwvn6W682vFxWXujQr0CVphUz39JH//S2M6adtYLIhadrgZwcapJJK
8yEZUnPeaIOyaSvJILEilysV+5ulDHv1wQskdZvyLJiLJlx9+yCp5oto4c5o3ketPBMz62m67IGi
9+ziJAIk1wWxpJvDPhgN9ANzfhuFNJQHIOtLDPswWhwS/66ZDhGAq8Wo+8pCNMWACFHHdqXbYPWu
E3wF6jWlVsht00Uuhx4ZtLJOa0xQwnQj+sSVsj83VC1/2V5cDPqo3iMyFcwv5VLHxoyNqlK/vLRz
h7cQ62pnc62fVrKyBxGOoNlUTSWzkJyQEbjEpxJ6c0WonkVxVgR4Ffp5pOmRKTVU6QjFaM7euNwL
YCu6yZOkN9mPm7qwL+LdYlStW7QTxeklRpx+BApobCkmXwYmMK0X4a9hjZ6+aHs9zFegDlBuqL0b
TfMwza1yb9g1+hjkK3EKdHfY+ZICiR7xMRJqCJKuoHquM9uG3jVIPBNQXDFMLOYzhEyKcJZBqw0Q
KgHC3tboY177eoQbr6PXs/9LXPuXudP1Og8EhrBI9iIVtVW2bV6eKa9fzrIqUl97WU9mY6H+y2g/
9Y3T6L+PE6MkLN7jvtzjet+vcQEabBlC/FOuUuiA9Ea9wNYgoM5OvhLv9WgBqxvtyqlZpRXsn8bC
3N5vknI+BVup6p+Eqsg1WFwOivJ7sBhV628suJq7XNG3Kr7eT2HZ9UeYGz9ye6ieArzvdrI5oEk0
DQa44G1lxY4hezIam5FFSV6xlmI0dQxs+xITMYApuOnHCRPg5zcsKcunNJRAeMq9x2N7Gg3rex1N
3jvR6qoUirfRn33Hqh/B64jeLK3Nk4tqTjPYDjxapGwkrQxWUho0ewq0yQ5jMxySKFTey0HGnkar
tW/o7OwsrdN/a027TNGmfYNEj7UTeaezbjTBsvLuJ7E8LMy9dJ8qaJBMLVVCRAV8Afxj0Q4Htaai
O4TLS3NSUBFnXS9ZN1WgrS/ZJU/qhkU9dAjGdQrMPbSj8dRrjnowItM5ousYzG1fOztWZIJQUwp/
RfqAZahYa7nS+DuRFeeGtU49Y58Z7YQDiSFn2arsxnIpml4ttViFdr9HnDagNBk7JXHzs/AuGYdb
E4L2d9Nh6RAUufkYJlq/qBzNuPXzWofvqRg3UtZ4e8MHq1+regYtq7DndWb1z0Xs/uqQz/1Zednc
diZrBsXq1m5emw9dx5Latgd4N0O2FXkUJ1bvELDtTyiX5ucxVTd+gzzBaNsdNAdgsyIXIyalOBNH
JbDbcu4XMc7teQXDu1atQzN49uHazOxi5kZmvR8LSR/BNRJXhJ63jAytm5d+2i2jTLZnGJaVe9eT
f2qBh3NfP2J677If3pvidDDVHOPkuFjGFp+j7K0DAB/uNp1lpdeO0y+Yd43jVdCp6TTlmBeOX0Er
d/jiIp5gzV3b/GbWRX/jV6N7yqicHLtKB21VSCfR5beOtRmhTsx0T3JPYsCKG2ehehX77alPHPLC
LGaRCwyup64TToaJi6QIy1sP6e15IvMtLwcSmV7+q8KjdtaYrfmoRFhtF0UdHTW0IrdhZbCB88nP
Lnx7LF7s3Ho0bDv93ZaA37dSCGUTlcER/Qq5J5+KllhuYJenGKF/qtwQSyqyCUhPASwGLXYNtWJP
4t80lDZJ1Pp4kf4J5aqaZMcPgT4Osyhzu1WQ4cfU9mUiQ7EL5iiRnE0s2jAwkculWijDoabGgtRZ
Y6wBzWq8dSNj7rqkeiG9nuBR6b8lhIfdQKp/xhMlJUrzYl0VSrPAn6xgH48rrVXaJSRYLO9F+iZR
zHvZ4qe9RnjIrHyKMHT7vuaP9Zh2Kks3fEHWn3hCVAXge7BLRPcR3wbSws+pYmlIEBXSovZjPKH6
xHho2oD/q0njEZlU7cDXY59M+o+iq9IkZYGE+txXHG8JJbK/17JyuPclibSDZRxEF+jKZmdr9U++
iFmCphXqTqbtVGsRK0JQYVdqXuui4YVDsdFUNP5FUxwkcKsoNGIsLyY5bRneWtgyXCPS8n8oO48l
uZFlTT8RzKDFNrUqzSqKDYzNZkNrjaefD551mNU8nDt3NjBEhAcyi0QCEe6/gLNqVnF4/R56536O
F4AEsNIeNLCd3luaUt03sBPXvRVFfwW+clTRhniDBmHvi97S97z6gs+pC6R1CZCZgw84uFXHlccv
/n9UTUW3yFrPtl9tJE4OH8RXSasaF73c+62t7MBt4kycRx+cRku8bBAKLLqTyFQ3CHQdIECqa2EU
NfjpPMfwLbKAAlAPjA8lJ2RUkHYBoI8z+V5fmiXupFuf5wmPNGRVbqOiHSCjqNiQrv0VLM0ka4o9
yVAsed3izlVn/e/lJAdtKydBkAUveWKTe1tFbDhsa1N0s/tmmDa1dcwe7mY3qi+gdOJtHzXx1wY8
xKDArh9j3NMdjdpnq/vGHhSKfSjrPHm2e8zuJIRdKR7ts/Mp11nbGIbubiJqD58NzzE2U2BNB2lO
LWSeDiLmnTQ9s93y3FVfCl2vXjyz4X9JU95mvB/vYnzfV9L0zb45yCVrg3/edx3byHCHiw1hASyg
2j3Zadaes8HFubFDVV7RwcLqyjcLmZFtPCgRmcwqfzEN768SQYYvKX4NaFt3X2Jc7Sk1qe3jsBw6
q0aC0S3Pt34zr3PWzrEOtYJYOfRj5D4kxe7WI2djGiOXWMHxvA2klERO+lx+yTt92vCP3a71QHPm
fJXWGvYndQCcH492rDxCM9oXSHkP0w5cqrUSJWCEUqZz4BSv0pq0uHn6d1e92Mgow3yNkta/J+ox
afb1r0nK4kQ4laN6n8XvjtbI6j3nk+4fRWT2pjnrerO/qTIkgmSgKUqc/VIbOF3qhL8Hl5mt32fz
9zgk4W6o56sggLzMAMjV2YYlaYJUzS5xh3/wVLPPuutZ53o5a2oQq6sPpzIUDYN99qkOHgqzuZOu
QAEyag2sZsJExd436rIj6gAIx8Q0A5tXjfpGVt9+kY657QI0KbGlG8aMhQfebWO4MeuyWJnYrJ4T
Nu+oQvzrDGvr9z4ANv81epsR+CmSjeoEOvcPcUP52NdmROmRgP85VD7wFvfb15EPDAzrC8IG46nw
G+VODpWHfJGmtBP2q8BKbgPXZjiyYkwKAJa/ZvwWx+sUj0v97taN0bizrnE64wlR1bECvKCsKNRO
1VnO4mAu8Txc2tfT2zhmCO3aiC3jOkcG3JQE8UpO5TDpkXuICu3QzrP3UPZmfQ+TYRXC0cy2Ka6H
uyka8GZe7PAkRM7CEbFPJFiNw22gSbrr3H650q1fLlI6db7+bSDra7BRy0VkQK5e9SlZCxStnVn9
WjlYJcZZUx6SOiy3YqQ4J0qxbuJIPYswnWdlm1BJ7U+GCYP+D5MkyneAv/Dr/b9OCqzafCpt9yd1
FGwKXA/1Eqo5Ixbk32LYFRvPdqo7XR2NS42uDb+8UPtqjN5Onbv477DmwdFH+ABoiIMfEtVBUBw+
x3NpJCBJNadBJySbj92AZcuwPCLrJjMfcnTcV6M+LzJG/V0X2Ombqpc+MHBP31ttP71Znn2WgDbI
wnWaRd1DFU72RdWLjEV2Uv2FXNEq50O/UWZXthMUl6M2jMELj8ufMtNaqIRWNavPbV/g3Dq2FvrV
Sf/NRLZHIkh21WhdMgjTG52gIvwUj9bVASPXovGg6Vi/VAuIbtZx29JdOFj2oIafusQ8SL+ETQY+
VtYC1VNdDdRdh/uMbzuBXO23MJE01par/TtMT7MvLE4xhWb38pBMCMup1dhvcBKDfiFJ5VunJJUl
F30bMAC0I+ZHzvqWpPZiTKSzCjK8qaJ6y09l2hdWbeyrNLQ/R52xJd0/f1d81Js6CFsXVVHKJyvM
ilXYTOp3qkAIEhQo5Ha6iYYxiLiNzJg63N35TX6hOFmhbnOKHMtHwcTWXyFVeNemyHjdmldlKINd
l2d5/lULe2zi5tQPLw3uXqsudrNHO53yxzlBzxpM92uS1tPp1m/gkniQWP5b0Y8b/xV37et04z1m
yKoJCpkRbf3RAnevQsUpePdcbs0Y0z1pepHDm3Y5JGPWPHFzr820zh4gUjtPLNitYzlBkbLSDpZW
SuZ4Z3l5tQnatIvXcwFkEOeHcn9tK5X+XRnww0Q8wnliweU8ZVjwjlUYPsoFYZtX98gm7WVM40m0
LYLK3xdau1eLcv5nORlT63rS/+fkv4ekR+2N7TwO0Qf39SwciyP7uu9yQ8zihvCrT+4eDEVx7+Yz
PsRJ8NA63EJe8b/oB5oC5MNz6mvxQmoPke4vr2LtUWoS1+23lDZSiBVHX58f7Z4S96pedBpmZRx2
QV9o637IppXqYGiUWmH6GsYlymzA2MUQuUYu5mqIbOvqdgz9k32S/UqFVeWmtx31zu+09g5DEram
URf+qI/I37Wr95dHAQvhEAPgKVZelGVnoD9LZTJq0SFZOoOkz85ywNL5/UyaH4Y/TL+F21o478wG
SFw4KXcoVPMSww5SuZs90i5BXio7GXFtLA02ziICG2RwFiTmGi7jhW9od1TOpXHtMdxVgCDKo49C
FZI6zr0QEEKAqGfb6n7cOAk16s0b/q26nUTMwVie3C6710s0ktDLR7diKWOggvaf5kJ+y6L5vSlo
u1tTEHIfgn/NzRfDKTU3c9ROo5RMJ9ShtILRWBbzlG60yC+wCOA3uMMLT18lFaWfFkyafTSnvLxQ
CE6AxM+Bt0PC4q9rU19G0HdK7SO6b2gO+PnecStnFwWR9erMPhUgMBiZ3r32teu8xl5o70ATGUe4
3+lTxP/eKl7wHDn8Rg8UwfegbdDBabXsToO+iCLTOG4CdI2/tWOzpsf+UU4trvW+lj9VQ6YfXWN0
dnNpjcehhRJSdfk3m8TB33ZbHAbbt7/WCuIUDmQntEbV8tx0pMIQzvRef4UCdLqGdqb551DDL69X
Da330GYJ7Qb1/aqlPX64akqqij0ISIdiHi8OYj4HVgDPiKp6+SZa+mRADqNajhdUW8dLZhtbrRlh
yixdepBAr/z9dEoW18soGzcy+U/Xuk502bUesMNZo26H7Xy/mtwgXYwGjdcUfxO2jF1y6RfX4tuo
GBzLaNkZyYVNxHvw6JfxpndQu1t+aArIR4BjqZmd/eXXKJ25OYwrp2QTeOtL5Mcpw3KQkd/mfYgB
L9+v8LMPu6Nb6sa+XGBTCQSavZvVLB47U32+HkzAenY7X6SFF4Rybozk2xWUNfVAADtdm/YyinJ+
8YzIpFxMetI8Q8i0ypQ14h1qBgIxfa3/fbWKq10hXberyQXKboKYHq9jwX8VbKx3rfvkJkO9r4uq
fUxrtCuiyB3fJgNurhdWxo+4aretFAHt0N7YVhX8rfkYsdalbr2pYZEizq6qj3nuZHsrUftzaXjl
mTJBvW8dG+bHWGBgyFbjQQ5VOjk4z/b59tYXlE74UHiKu7djxJN/G+Bu0nm+so3+dRGZIE3NS19C
2/aP0pL+dgoPBZCaU5bYTyG0lGbdVcFBjwD3jBViIHObmuyCvOoAGzn65OlKfJwdu1zLaOc71ZM+
t2zY6/hTpEzRJ39SvmSRXQAMJT6e+PIYndU7GewsdzzrJd876cwGI7QQgGbXv1wHQS/D8fFV+KZM
7Uw92Os2FWdpOj0Kwij0PUmrDqOvySLcHlGx2vlpOj9N5B02iOOiLU7KeGUjkvCNtfInNHjmn47m
rYEpwSnKwmilpYP/T9rVD2WZ6d/nyqxWBYI4bzim6eDP/emZtee49dTauMeCw0bOHJW92p3n08A6
+zB4vnMXLJ8cG3Cc+iRkf6hQ5DT60rlHMt3cV4bZYWhHytfsAU2arWXeZYUZ77B975/6ME43btNp
r22SoLfvdtU3p5hfg2bufvpljgxvwHdtx78TT4mClaKa95NW2t/RR2Vhoyfh5xjcw7qMNf1ZPrnI
QLwqWqZvOnJjxqZkZY6EBy9ItenOdeuFj1ZP8VgZEp+CuRF8NaPCJjMDRz0v2x74/nywcEr+mimF
ig5MgdbKEpYjDaaqVvXc13n3AD2YRebSD0bL2WR6rB6dZdZocVdr9ud2IbUZWgheKe2MtfDWpgLB
q0kb9HMR2vkXG5fhhebmeH1x1vrSWAsJTqJ6iIjQkfLii4WB768oambGWthstyi5lptdGXRgCwvw
80ShR6nuw25MuSeBg+SVaq2L2OL/Zlluy6FfVk32RLbuNiDBwTLjNjDJUkw6yz9cJoYdfIbP/yi7
CdtKnNXg4I0BlDB5K5ATkX6/s51jY/sDquFYhiDq2GLYG/SfTI/9qmdkzzCK+09DFkJ2VVXtLIOO
Dng0cC1tJ1AAlNr6I1qXSFQsU2szax9MO7+TwaBQlAMKOdqa5Z1zzXvlpt/t/dqZt5IGG1Me6qmv
TUdp1or+s+oT615aRlqslCbMWMipztMMYVcSbEPVhZcyNJFcK2yq+5VjsfzK27B61eJXn+pbsBrC
6aFFse6bhnf0um1q7VmDOLBrzHK4aEgBnlDmVff8ge2j0c7xpmZ58Nnog7+dLMu/OKS3cMghk4SG
+5pkztz0K1dX200fw4iygylaKYXXoYIXZTvKS8XFQQDoTMLW2dV4UTzPuO9QQSsVRHnLk6eb5j+O
HiNp6LZ/cVFr5XWlsnVmW4UbXbq7rCStLTsWihLYTIxFdqia2LzI7kQGJM5BcecaV8jmZZrzQ6hb
cPqWXYzse+oR4+88dI9tjyGJqIw5IkJW81LY/bGzq2N3dQ2S+FvkUHODeErennIIgQ8dmoX/tr3Q
C8QbEE8lu7tYYRhIyp3iePgaYZ96cHu2dl1lIBdYx9HLPE+XPvLKe+mqNeM9IjQXYYyoUi+NOb2P
GqEXHHrdNs9OGFm4NyXaW9YV/aG2DFL7paG+5VOlbiPcavYy2oXk0x3D7E8ymkXlP6hDtPcyWOJ5
E8RG8GIkyOpGys/rFYomY49RvFxbGi9xtCT4NJV6nFNj0Y4cSH9SvCxdSxr71pQ0tqPxaTIqaewP
TUly/2FuFvP7kyT3h+BQZWm9XCpZRuWDcmy89yFfxclC+5wrlCekOpfhIrAFv5scpKSnxdn3pHG8
B1WtolenZtWxaOy7XsnWL4yDHaAi83MfO2cAsQNFl7F8VsfFu2k0PvtRictW4OYbi9rPZ8d1EoT5
Tf/Y1tEJW1OohqpxdGyreYYV3j6neRjv/DnR4K7SJwfbDL6qkeqdpaVaNgLLTEpzfoR50T0qrj99
+9Tq6fgtVAaEDg2j3k9Zep7tAv90HENQt2qtTzZeQKvKGr2fvI1QO5vSIV9ZZeB8iuDYbZN8Ti+o
WyeXRc3QneaHKXW6bVYCURnEEk/aZYhE0HVTWsZ+uk/SsFzbdv6EE3l3LyKHQ4ER8tTyLJamFXvt
MfeUdC0iezm2nk++rW/LmDc8SovlU+It1GMT0033l8PlzetyXoAWmoAzgtnQtq7loGh165RT8lik
iuU0Z2V4Dbpdw1HxETAx0Ea8s9iOcWl81nkwrv1Cnc/SjNJig6SQ9WkoUSBX+/KrFSXmZ1c1yoMX
eIdpcl+oSp7ihSci1kZyFs3TPoy7+u7Wn6kATzyjrj+4IpWm6u/8WoGztsyXA4wK89LHxcnNsGIL
4yWFs+hXUtExN05oGzsRlTM7pDqbyfuRuS5cLbTnsAKBliiloVusTFVnCnZLrAxKV4iiXODaxoNn
VNPjFduRTK13kSSCmXn2fp6bZnX9Lw5t7b0tw50BhA9Vpr9FNR6aWbqlOlNdNb9TBwLvqrbjl5rX
/6nRHZphlkYXDVs1mVFFlvdQFzWEu8asD/2X2ssVGD6D/0SBRTvz5vkyFK7/BGrMf+qR19zBfbXW
0iexgINQ4yzsfC99ckBv7zXw2hDBAi40harx5H8LA8R3r5LraMok67Cr+E+ptYEFAWfF5A77eDlD
neb9TPpuo2B5YsQoE+fst2y8mrlut2T8nccaG4NHB5cI6tq9zoKePmrqDFRqdBdUxVG6EAFpFV5c
eHR3unp/jVhijRKmnWvNzfHWV5r1iFk4T2OM/XBWhQwd13eZYVWYPKg1cglLm+KZfurZyH7ok5hK
Yqog/uTqKF5KX10Vzbi6RgaFa25u17UMXLcrpJDUjq2xqaTKgzeyY2yHKvvhY8iXdKr1tcwznKf+
EKEM2IkMkX2NaFTugJBF51PXxV+9SFfeKhvPNi/OkeGG1XSa9AA4vN4VL5UBzdUrMIzwkBfJJudn
Vens04bjSitN92pJIErxRs3SU6ldeDhyX0mnp8bayrKsGUIY8vNyT8nAdfb1lrvNlHGJvM1udLdH
eMiv3/Qg21TIKn1ONTc6Nj6Gw50XL/JQIlvKNqaErhciatMCWN1MsZlfwFeTMUYjctXkFXKm0vlh
XOKxmyKlUgV709aHo4RcoxsLSHxihaApnfYsB3OEz7Ka7dgsV9KRqYgq28ZiYi2dtgRcw67nQTG1
Z3NIuvPHMZkcsQ0pCz04foyPig6VM1Ai7Xmo2fguKkcbgWwnwHJQSEfaywHPLaBu6RcQd9Or+wxI
y/m3fonQTDSDlpkyeJvejlhjKJb3d+B12tlIMJGSsz81pU8pHUq5clomnreJQ24QmaekAw5Dk//I
m7c/j7xNzi2QvOuZ9DXLwG30T32a7mC1UYy732JVdE50clhjZZMhVttDMoOqZm2ZP3TmYBx0Vo0X
y+3dC+qEhb8rWxBLGS5fa6u1QpQv7WE64rhpkQnIp+hn5qox4nv6F6FT8q5bY2WX/bDmBQvGj+kZ
QDcsRnMeTnU9u3dw0dwNthY5vyMz35SeFT/PLfZD/lypu7lhRb4ui+BZaYyZr5BifojByUNVwjVd
YuWgBYN9AK9sraSJA7O7CXvA/Shc8gwe6weQGMZrZQ0vbM7rB31Z9Cxj0pIxGJYfWr/GJHKZZ1bO
Xd+PKQBMY7i7cRZu/AZEYX4GszrCqyFCDje9OmkuEW0ND5+kor9LdDc4pk5zz+NHf61VFeOcoL6v
l6RTNJf546+xMnHiC/YA0C5I0lo6jsSd6hRU91rUV6Uzd3LlTq+Tcj+St4QlQ/M2YEleV8WFzWpy
NOwZvHbJaRMF7KiPot806Jsystrv3TxO29B26pOHdcezMqg/ZdzLFoHnILefApibZzwJo205QPbB
xcJcO6gQnkfXRVM8bh7kgHVk8yD9bE/OV2UuGfjVJxG3CZUCJwuJEwxSEGzNMT79Umno8niV3XKD
0nQc+5hEKjC2INMeS3Q3hhBjw1YN9L0Tjx7K0ESh9r1smzpuMT2GGK1+I5OGMEne6me5tI0896Eb
u3ljLQXSojfOgEDMc2V6OEssXR76XSdX9xGyoUsO3VIfrQO1x/NIoZT/K5YMsro22WavQLEW2zhQ
gGBG0WJJ1lpf58z4lKXW9E9dvbGho3xXzdaBdar11xBm1HTbqX0bh2BJhbnuo2HymhiKPrsUTVif
SgfoD0VY7V6uXfZRtJ7sMB+fRidsH5DZ9A8BBjPbgSfiNzLma6qq2mfuEf9QKg5bPd0avyn0x0Wd
3CHN9qVrMbpqloOcycHplVWXuspJDLCkazQ7FcVRKmNTraY7+etDhMg9VnF38sfLv13pV8MxioYf
0oWfkIrqhJVq6zKJlK10ysG0pnFlR9mrARTwoW6Cjeuk6V20aClLF1YJANEm/4BCpelsemt4hPjJ
hoCtpwM0OBr2igbqj5RtjbviLhoHC5NilSxN1g5fPWpV+Et+QRckOjWmj+Z0pvRfGyP8WxsH5VFV
a1Qr6o7V/RKOUma6caYgOqPIbr7Z9rRGO3v4Sv7G3M/oN+1kehE2J71Wu09mpRgXSFTVWqYjY8sz
Dfuvu6JTohfdx3h2uax8KSV3Z7TTbZ1bDGuwRWt5jSsa3lyLgpMcYJbO2Ec+i6nSGOfKIYkSXBR+
Bfxp0uxcJ0mUHys4erj5+yS5kOPMlJt7VvS6F39WcHQ8N3FfPbOI+5kWWfO96xwczTtNfcCxw73z
uOnXDTuj73HSP6dqU32CI56cyirqtzLBmn8oPsBlIGDBPuq17AB4vvmcd+lO5llhNG5UdCbOYQvX
fEbD8SCulGhY25QIYovS17/sKquVgy7L4xQ31eVaMsaPE1/H5eWrLofY8c8eQNiTtALVdS4Nilhh
HrPW8XJnOw0BPlBLs5bVdZba3ztP1Y7SxyPMe3B1Pb0z03YrXdOyTGI7yyZ7NnD0UhCAki8pB0kf
2N307CSKcpJve/0LgqA4JIgGGggFpKH5KpSZIvCDh1+tei7Ch6iyX4VsIy28Ba6tIZtDiZxBf+AX
V+VovOqNQuW30Cf0RArzi6SruroCwU6B6SK5LD/2tI1nIvspoxY13EOLhfk101Vi63Bvl8CRF5KM
HMg9tpmTvGTdHJztIuxXLaggUm8Ku6i+QKGvJK0kA9IECFG9JE53ZxoTL/FZrV/ssQ6phcIKkUEJ
S/YlQtmI2HEFOyjazezhjyXhThFP914zXm7Xk48sYsp3CnqzQxRmj0ZClnvIzRmx7MT7pCVWfoxj
3OmkuchxX9CxJjO/jJpj5T42enmQlhw8c+9YeOZJg1rpPbLU84O0LNtpMcyqWV0tky19ijZ+2wGS
XJrywdO4t8wvvZsj0z2ribrvC3wzFtw7IMo6VvcO1PKtOcb1Gutfk+VWYSOI0ygnftpULyAmFQig
ZTjedA3yDS0sMaVqYKb2VYYxiFechwVfxwv80Vcd99HR2vythvOdFspbMVnwI0fri7T6bC5OhtXr
a2l2Xbg4ppJ9u8YuF4zG+oKsXn/fh3N5nyvYYiLu1WxbOwbiGOdYCobGiMA+B68Mu52FlRVya9H0
aLXRdKdT5KN+xEoHAgC5DcArPARoQv97b0qqqKuV/2qakfYe/NtcCZbRPo8tDN3MesvWNrtDTze9
a3wrvXPr2rxM6ka6pec21i0B0sd9n+w0TNtXMvrbNW5xANwy9IZ7ffdb3KA2oPGVYZ+FitOzVrbj
GQrf1OxbjSKJlP2v+Zdb5wfwiR7azZ4K/7w8QLuQLTGyBcLoKDvHxztkO1h+eDfMWYtR3XsrH9Va
WpXqJQhrjNsS6dY7CF3uxnGs+cuQzxdrKbemufbSVU30OXe9YevWWnwplGzaNK75s1+s11zdHLbY
m8MxWppibBTH9XOTO9ZFugyobndBaNzLmOeG2AGJ205TdJ8bBaxrhw/a7HjqWwGV/46Cc7rq9EF9
K6uMzJmimWsZ7RrDWu6rcGcHtfZWqQaGpo2jHGS0DGfewrM7X8blUrOWPARe5j3KYJYcvLR3X399
XA+rkEf6KXO9AF3Eofzc/fT0QXlLJ79/IKP03VxE+2cLU8ZYbbuNNJXJ1GBNlyDeW6347HTDT8dS
nCPlbGVbjqm9cYqB0uNs5ghCd5rNcm8q+1WIvC2bTvwIcVYkGxsE9kbvjgZ5PaD+GUSiAROMsxV1
0IWCeGRvspw6XovpSksmzfM0CmSl/lnMWa/mrWBa6y1sd5skxvJ5MjQi5c4CUSnxX7UXdezOuuwl
t+BOuD3aRRqsP2QP5FQOE9mDMyvvlbQMFb2LvZwmSvXXBLrwehXp+pCdoLgFjOeqW2zz8Nm0eOg+
qaNrPnUZZsiZruq7Mm3AjdtNTp7fS5zjtZ056alrZ+1OovuubGAUrIMalPPaKSfEzArn7hqat8Bh
ypY6ssTKAcmrYudZeYEpJ59mZ+5fqJd8H72WRE2ILzrKPXexl3Ys/0Jei2qQ6QetS9xHCQlcI9hG
fEW8fC3nMVgOC6HlMNQmvqjLVWSgc2d/saDc3rqkXwtZmG59KlOf2ymudnAGQv6can7CoXNYaQFa
v2GeniQii6tqx+8xOAFwmJ8SFQMXcuv5/09EmMFOiDI23Jarce+qziZ1NIAt1+NkRtHRUrSXD2iX
6ym/hH2RG8H5inYRGEtq90hImfDJlGLHYz/9ZBug0Sykn362ESnuwv/ZFhYK6U3evbI2Bd7jk7tH
rEw717VV7IIizj7xzH6fZCMO25r+T6+GvVZmKqbj7K62QWXOl6HU3ifpipWdLZgkV6Y+clrlLiNB
fePo/87j1xb6v/D98dfM6lWCPD+/QOXCU63e+GFpvXU9lGjTUIKfOlLJ/COTJwdAcanK2v3meoqy
mrygfMl73haAcFCnS30k9t0hOGCD6jzIleAD4T0StOopBqB8KkPtezlM9ZOwm9OlC0GVa5dYeUvU
0iUtCZUuvcOaquFWlq4py//KR9wnYYjsJFGVS7KrtxR9m3N/U3diAXftnJPoW5y2zvGW+xpK/tI2
T3eBV58K29cHAIB2BOTzqs2Bt1pywMx4r6X9/J33boTzej9foszUH50BmqsMREkUQvT3k2e3icgt
1aqB9AUzUh+nc4ilX7IBdbMcIvOhnuzoc8tOQUODatU2RYz5udE/1nN/FNZpv1BPC5x5SGO/SI9d
VS8ppbx74aFOCToh0KnrkwxWA0IAVWY6O5kYdU50wG8dsOhCiOXp657NDMU1mYscR751vBhbtdj9
0URKdLymrX9R/tPW+tB/fQ82hn7tu+LpBGbJE+NHO82fcgUik9OG4Z0cokj5UlWFtb91sYwK76ZE
Q/AkL0DOoAcApkItPHTKb3ZxhaHsrK7NTsliKCf9vVP8tH0eZ8Psqtu50LwNCivxsxyyloddksTx
yVmyO9KXGgerCdonaUyBlp7DwfpxmzOZw6sDvSP8J0ElYTWISZdSap81iIYvkZ5SIYBegyBayQLO
tEoAjx2PKVMNX+ChGpjZJh2Zv2U0nSrIJIaNmgRlz1bsblnLZUAuCxeVlRF1Wqe3/k6NS7UYAo1V
H6xaqzNfVScatqAEnIvqwuXRi6DbZWEL2DLy79GM0zdpXE87fezgH3V18mDPQMmWlhyKNDFWXUeF
Q5qOEXsnGI7lSpoyS7P1R6VJnDvp6q2w27uVC95+uYjSRjW2a8fJ7+bnWbPrF1etSN+U+rYL9Gkv
rpO5az36mTI8pXNSUWmcD+I66bfJeNJaClbSrFK4evUiXfv/nOSmcPWmpUx0m5RTdeZVpWvrCp19
XHLBP4j7NApo0XHQ0xwQfI03tdc0L5C27RklnN9jh6aPjjMqiesAp4SXLrQkNo5N0kCezZMQ8VZl
o4Laq/JHIIruNkZ/cQeboufhi1dK4mIYsncW75TUwEs8re3j73wjaVN/zHYKNM+VHbZUGn8P4luf
ioZ8qJ9Z/7ns7bPUGrNOwx1VJdvWCjABh3364Yp3N7LXfg7tx3JAntQ3kp10W24RnzM/HNcCg0+n
2N/YDWSHX5PUWsdMNMegTpvj3ydJlJuimiWTIrPS1qnaj+fQAUCvjQi+YntCKr9MXuqFn5flmXEw
KLU+9TCOWVMRguzCSqOw+ZenDsa6wUz4odAjnt96ke8MGFZvfe+9DkrQ/M27mdxdN332Rgx+k7rR
z2VkYFIL/mkT41f0fflgqnLdwSl5oTtZAofJK7Otpanj29QnGA9UALX1MUciz8biJWvU/iSjc48C
kBkF/p2MVmpwajzdfZJBe19OY4vMd508sxY/SohZNcl9GKO15SyXn7NGO+U+WzaZIh8edqq+rsz8
YLqp8a30kVNfTCldq/uZUFh+LdwcFRffMU6dgv9UDOF28yt0mFrnb59Qh6zJH0OdXP1w1V+h8dC9
X1Xph0Unz/5w1RztX11PymeMLIqd3ubKnqwkHtagVvUwKt/AUhlnbNUNjAaH6muWdGR1wzC9RxMn
e+EmfpD42/RwIAw1+j9Or+3xfbphWqlMl8v6ngPXKoES3hSbvB3fNUZEOMQzOhcjz/RFWo3umwZI
FkKiyoC10Q1nGWjtGZLSWLR4UE/8AntpvwfiyIdqwsuHyTLn1xV++0gdV9JNABru+l3MDOrfTMV/
FY8z1fTIbFHX+/00GYthhRWtuZHxTFOCs5zNuv5+duv7MFuGPRdNgff3FbjZTeXm033iBx42zNpW
WreDBUT+HjZuuU1tY+IJRSxYYX5DcupUsCetKTxyP033H6bFPsIe7kCmGaiUvIf9EY0aD6WJnTRl
QFDrGNJ/HLi+l/OGvYmXwjD6sF+VTjcy/d3tsnIJd7n2/2JAgiOecqOXKedM96s7JWWFVIb6SVpy
yNWC8uoyKIdmCnps0lRz89tAbqrVnfQlXPiApPILMlHUY9sCps1KJvcFViuTG6O2uFS9bodb/Wuw
C8pct/YtBuYp0tJhXF8nK3XV7GBqIx2zWNHKagL5pMXEZ1lYZDn/S7URkvCQBYh05oqTwdepG2yv
tdS/zuz9IjmZQ7+DbNtQpsMXRsxhrhYwPtSsUM3Ck1P1mX6R4auZzHW8LqP7Doo17mGpHgL1z2M2
nhGmGQaZzTNALc9e+x29MlQhUVLGuD10XeUDB1nCJVAnV3ksxnpljUNr7yS7bioNap9IHewk4w46
eupWThOpwJ6XxPstKO1tgsLcKXDsrb+nlZIgU2NgVhZ77IbnVn+9NUXaWpqZB4lRXzgtt1GRtr41
r/6uUQhqPSePgqRmkbvPUFvTN/fZtofmTcuc7jluq31pxs0befgY62zvy3VMtZcvYqr8GQzO6Ccc
U2oiJK6Y2QQG6IRxZJW0jJYjGRdFH/q9jJaJy7PPmVg6LKO5gQlQGPrdRUZhk7whn9gjMMbgIkEv
Xyw2Cu8418rwLsolNdioa5DbjPxke20uwlzvGl3LiFOa7yNlpIEC5S997/xdyOs2IoVfudofLyQj
M1nO9dUzS4lh3uNqberfPdV9mmwbKEztlhtjQldSmv+HsfPakVvX1vUTCVAOt5WrK3Sc7XAjeNrL
yjnr6fdHqqfl6bP2xoEBQSQHVd1ulUSO8Qc4SeZT1ljuKUaJZmOIphxQU7WD2/9dNtZQrFDfga86
D7JrnC3ME208ZiwyfCegvf7FHlz/olslAopGPACPIAkGMX3ECFn0ofp5Vq3yB+ovWwnkUZVcubC5
Q/xFAHjSGfFOp2dzh0SP8Sm3x79LSzMeW7Ut/xKThqpttvbYlq9Wqe58dyy+VWCVtxrCbmLxACyP
CvFBZ0/6psZuuMG2xxUKHIRMdkfOFDcX/H+bF5g67CoRpYxglu+LauhP/YThfINAUheW6ae6V+JL
HNvhTvbL6QkMmtyJdcSbG6G4HI4BMtQWcmvY3iJm5qTzu+/Z9r2v9IdYLTROAPv5g5actCiB3i7T
t79GfVBlr2j1JqdZjMrgwBoblh4jLV7IYRxDcXpX6gH+PydLD0NhI3p+jxkASu/7VMGJJFPGJ5I1
KSUQXwMeDXmEfT2sr2SOP3ehOj65lZ/5mxp0emzo8U32WRWlC+Avl5683N7xDZUFzD9VxqVYZqLy
yeL2vPbHPDFuECUxAqYMufY7frebwBLNWLIHHXJdWWImhzZg957mY4X6izpvGgFp+S8Rwkbx2cfH
Yo3QTJTA9TTUEPbNqltfo33wixgqCZ+JX/h7tI30hV26skOtOPiuRu10liRS2U/lfgIWk4f32Cx+
RL0+f2PjCoGqrIonI+iVaxArzpY61vzNH4bzmJQj+ssYvBhG6h1qy6m/uPq4kQFKiJ11GdXhhVSL
+qIF8WMn92wgbUBoV1X3qvnVNylVAJm9YYmvZM9lTBnMN9Gia4WGwaC8JE6of9XNwNuX/eidkTI/
Lj72qUH9nLLTsEVyIv2SdUD4pTIz2UKzNL2fVp197jOz+dy0CEhkZHeekdhIwLRZsNz1zr7EKnYx
nefZi8JzOSZovBYz2ouUnF/zUa93ipXYh1DsR02kxZ4qVao2V7c0Htp9Z1knOMxduPVGf745yIhA
UYT7B93mvzbdVj8MvGb+SgCLIkjsz0cAMMnXHCmpBBNu0qMpS2s0P2U3N2NI3efrH9HiHqXC+qpA
QN0OWf2oWiH+56PfeUA7eKgvbdNkL4YZVn9aARhxUOx1nOAeZVczWsFNXCBTY2WTKLp69CY9ewqE
2yeQtTe34yubak2+dCV635/cAYU4f8ypSPLtTIBOoKojXvQxKUCcaJS9bK4DshmhAIdGlqcdhrIJ
H2MWNxtsi6Ae6xQKjAwok2y6FS7ZSqJPV7wojE+Z+WMm2/Du5dretgOrQQwo0pB7hz45TgmQE+x1
jrJpqf1HXy76fBESNepeJ9e3G4TzbTsoPtwr9AXcxDJfZR+yorXSuC+ypx5cHqQFu0SrCJ+0vg+v
cMHqBxu4GZIR5fTVsuOHNh7CY2NS5XtvBhQkdBXfV0AM0xEh2wgNWF3dzkbcfwnr5CnNAvPnGEdb
PfT87/7Yoc/VhOZbpZTj3rdhmhiOGW3zpsWj0yzvsWrjMkZpItkEvtFcPCfsX4PWtE5DpRZbvwQZ
vR2Ajw6g7Z/TzO5foX4aO89yYPyFsFGGEJ0QcSkfL/HN4MOFXMkDkR24e9xohq0kBsiBhWkw2c4+
cEa+TbzDb5k3blFS57XVZJAuIb77l9/atepTVrCTo+yTB6v08MpKuEH00n/0ZovHaWeVD6E1fw2s
ZHpy+pIHrjtoh5C0001GLGE1O5Y4zV2sZokb7Eg/xqaKZ7Ee9BenR6Va3I/yNpS3Z2yyjkn0xCGB
/8+tCeasu2RN/igj1n431tRNDLJ3ubPlwGBayWXST16kPZBXD26VLuwnM6FOO4LAoxyrd8OZPP+D
7JOHRIz+t5CBWuEVRDpLxZhyvVrcFw6LhnzUFZzepu/CvyHoaIcy0kuhiBP8hey8h78RCdoYsea3
fhLsoNx+D0WLamT64kJLkmMyXh+/m2hhvzbhoLw5U/qYo+v/KIecBqmDXEedWYarJvV2e8g9AP9c
S9WgsdpClE+OTnYWntzMKXfKSCbyQ1BknuoQ5aQcwwYFL5ZdrPbBroJqfEPx31gOCKbgb6e42R0f
iuksB/xGNW5rnBsCmjUq9WGJXecGbXFsc+siC6hqqZIGcnwePKIi64zxsc5aUBmq4/DINYFd0z1G
rX6b+77YyOaMNvMp6rAZkM10BKypjHkOSCPT7pYNtsav2mIj1/csc5GnSckDTjbE56W5LvB/a/+2
P1hO4QbhGqxbFyyjkqs8mGk0NRt3rCgEtS2CZ7Ith2beSFQ6e9fcV7FjHj0thSyH699F2m2FEYwl
0D7xRjYHBx4gouXOuX9w53HG2Dsx73FeBsamwFEFoBLvG9kZxIzU7ObvQCuK22KaPZLaYQ9U+g4m
bs5zKKSEJ1FLkGexrCXI9nIqe2upDwxufzyKOTqlut0HUzkOQxAWPO9yTD7fa5RDjo5fevtUNHFh
Tnf+lFXniS/xOwbxuahTzTfZ7Bu86EBLvZQuohBegyeomDTZdfUYROFXGQTNHi108QEhonDnAqTz
wQMOhO1Ild/0BuXYbdTUFkyA7pNE1imDVe76yO9OPawzVF/8j+Y6WtR6dwIcGmzzpOJlMHm1fZIL
u0i/oqmiPy7LumHQgi1fwPoo13AfCzmnP1l1123khF4sB+UAU2MrMfg6idUfOIBgW85JDYusKpCp
YfV98knkbhy5YnR5Kj1O0yW3ax5kfUM1FvdynAK7nZVNyVGamZv64JIfAY9gSDtz6h/4LxTB3lHT
gKl9dBL8ZQxCxUfInyL/WUOhfVo+xCjIljsWlubyx5Q/8Dpr+UExBuVh+Z3vZbn8HjIq6G2LAmxo
Lr+5nE5pLDp5VvOcmt05hojEC1vI4ElFPCl5hx/DJoHydi3g2f+jjycC2dwru0hxh60BluUUOZ1B
NrVUEAWL0gAKmqGU50bgItem/HPlnWMuoxInuTbl6Bps8wr95Pru186rHDQ6moNvmdhrGFZyKIfZ
/xscI+s5YEQQyeEP1bbZ3FGmjc565cbnohuqux66eBXEpvcWtA5QadzrzrqfgoW2YY6biRvfJHTU
t9WEJ1ya3CRaVI7K5iywF4HD6BpsBeozxElsvxvrEcH2+plt4le562nJVADaCLKzPZTVl8F+oI7H
uw0F0GEnu0q8NzeGHdtnXUndvdY5fXGE34UJbkbZm037xBwf7uBU41sjbyx5F6TDDsna+OM2wNnG
pfCUz7/dxgooYDZlTNPqYB+qBdxz0PdZuLMqJzklE1h4XuM6slqsX5AOmwcempUOmga1JATxumtt
6jfQDu0hAqG/7GbUKAUKSC4diqlf+aelHedddAcrTkIXlOXSJyfCTbpE07dMCFhIKYvJ6D5NHaBS
2QJS3TxnQfUpH+PqsshhODVINNH0FS09Iw6nAthBaAZwd+vuMqVUNxIx8Cd4AOQRejxuZ8x7d0CF
NKqrUxsWoML9GluSTFfUfY+C3UvS+OqLA2FXc3u8Q0RrKHmCKYaOkl8BXGTbhnW34UmtnAOKIC9R
bjp3cb0cK/qdMww4euzwTgDgljjqE5sDOGNa/yYPUGAPfax6T7LlmJa+UWJXfZDNYFKtvdlW/l42
87rqHmZj5jvshcOb3jTNIR4a80HHFO6R9W+wHUMy3UDDEjDO9MkDgEV9X0TqsNU0LX5sYhu3FZaZ
w7mPuk+ybw0OFKW7ZzVvc8vmnT4kj8Cqx4dlEvkB7ZpgeydRRf04mg+FpQQLa0zCg2RzARk19u+j
zb+bnWiWaCZvc8Mpr4mvJfM79Uxtj8Id73rFJ7eC7o5QM/KdQyk0l9ZDJwSaEjA2BwBlPe8uRhW1
psQvT81BtW/W/bce2S1nyWuqE3wdbaC4AZkZPFCW+LcotL0bFlU6DiYVdXE5IjtTRSGoTpDCgBR2
Mcq5Vfk6Ed5G4bADQqQAu+m923odOWqqLF15I6NDRuxvl5Knld9Wm9AhQyybcu5UNidbMZqjOXkw
6pwGWUjqCLbZZufGsv1dLYyW/AH8zoDCwoNutuzZpjFanvXLAzxtuy1/qO4uv/nyoCbewNeiHA/L
eyzygo7HK9XbKMw/fcjosw2ybqWpZVswufmpEyAleYBUSfJnfk7zrn1JKqdAbF+Hny0CEip216rr
XUqic3iuJkt5sdo2Ebmg7Hug6E8z+L53q8jjY4Fwdpp77lGJ2uYWsw/eT6ltgsOwbKGc0n+zm+5h
eU7rMZ7IWdj8aHBigb3LNcJWFT71RvPYpXy5hkSl9mAr2N47qGJVSYxVsYp1cOp14EMtFwpZnboP
GQWJYzf46jNcvBbvVi/7OhjRTe6gWjQsCpO8iKWDCwMz+EUd2mavJAG/m5NNN1f3hlNgzvV1Bp4z
d/VhajODNTFocVEwWc5kUw780Vf6toL2FX+gdaBSap+/vLiCnEdRmfZ62fXaQ8nH+mZ6WgflZTR1
UB+c5mcZYGycCcfjTrgbz73XHrNpQAf3X/19MLKelCGFnwm5wezNiYPoZvZpf57JULMkpMQi++Sh
YD94k2dp7BlYDg5fZOu3uDVEGaimJmqFNsofl1mvZQWes7P1viBvxwevA380tak1tp2jlLt1QA2G
aGsmmbmjKuGDBIjQUcdHCM0LHdUC3TMf5IA8qLAUEMKXR9lhiUB5xhOmuFTIZbuTvYWn3W8tlQ10
gf04QAGhorNqdMiz/12oQw4j+/ch/bHOW6eQ+o62ZQgm1a7KrVlwrwcNmqGCzheQ/H02nXOsJGi+
zlD1IsvML1rsf5Mt2R/qqnrQkffbyT55mLO03QITmQCych3Zl8EblJfGki/YOC4ghelgWb77AIug
vvglpWB9ZjPAts68S58rDzAPliLJcLDkCGn76DrrKoDVS2dhd1LFd7MkBbDgi3P15zh2rGYFyz7V
9QEGtN8uyGTNd+ZTpmPCIkcp5RZ33VOWmbHg8Ef9TYssY9eXhbvDr6u/27bV31G7HO5mbP7Hca38
JLtM0b8MirC03Je2FiyR68SeBc5JHcvP8gqaz7+NnORT+tvZ2Zzs1mso3TvWKazoxR5qOyklAiEG
lsW5hV5I3vgnbdLAgBRqQ/rVcLeG8SwXkn1hbtkAJ69yy+BzU8qW3yvuxtQCk//iUW+rbYDmMGSX
YfSWU+r4aGzJ3uW0iXV9r3o1isZrFGXG5sLSczoZvVFsVxh6l+v9IcdWYWtkgBzWAT3HXCksq1sb
dq+9Bt9OlhWH1oFmM8FZVUN9kU5b+7XK8K5KpC39shgoC4m/+mVXW48ovJZA2tZSbc+614GqgxtY
5t/X/qmnmgJUZ9yvfTJER6MGcI/yZe33XBJEOJdofK8EPhadeR3ZtDz5Ynv4JGe1O95KzTEv5qwY
ez8dZ1RK03eTLOIPESrAPr+FDn5iXYBofoSiQfZeFoYtQwOQ1Qe+GWX/juFeXGnFVWLNJCINPs1x
dCr79u8uU2GJIJFnst9SvSVq7fo1cQWpiS45cU6xUwnrvtxPI3DUzaSM1XlU1ftqgQLQeLxJBTHZ
5yV2de6sibuZOvEyS57KQ1VF9Xn0h3stNMXW/gR7jAs8wJ1S66m68Ys+vM/sunatUXa/d7pixFXM
8BT16Y8lGqEd4aIshLn8Fj43ER4QonsYpQiKygni0HrpZ41l8Gntj/2sP5QiKzB2QXGb2xJ0k1Js
p4b0+k72eUksTD+BKmwbq4pQBSBw6cxqXjibYkLUVGVSoOdpcpTj8jAEIN0h3qCnDi/3tg58zDYr
75QPPtSbYJtEQXIj35zcyj4cqfz+ascuJmMQJIpN65XJTQ6MVghDQZ72XS7ktGBoLRNrETTlSd7u
dPEtQrrg7KdwgpZLuvJUacTv+a+PRfehzor6oacQfZnUObt0U5hdZFOeyT6WKOhB/bcYvDPInxst
uGcuEI0GcfJ0vYLuai7y7mZOsctGsHwetIvaN929SOE4Dlma/N0AL3UbP/ph5Z6Nho9aPlMnac4k
cvOjrRf6W+SkP2SEnfuXUs+Sz0iRo0TDGkjmPEahV4UsDj5d7Kn1fzdV0QSF8THqGe5HsGHX/Rml
UJ3vcOTq8V4Ddf7gIoZ1LPNyAJ6XUmWLjOCrOjg3yyIlHbXK1kZv7HubaCP+4Xn5VmFYvp+61Lvq
UwVQYLleY9TltlcBqrqp2E3FaOhKqV3Zx4aqQsdB7DRHEaNUtBddXhHY1KAEZF8uY+Qc0kdYpS9i
qxblyW3qNaGyoyapb0AEKgdd7H4iv2JvJM4m9A/3iR+5H4EGcqMnVZ++s8j/CJFxatHot6jPgAFa
vbmRffIQs1vN2j6/yFY069BPm9Tety20uhFM1bWLItYbRXvGDgZTl19dMkIOYkySURZ/yVjzHDLP
MnfzSJ5ha3Yof5ra+FwK1s3YdMIwAUwl1PGv0I/0beQE1VPV4qU5qAgf+F2DbUkUOdsgjdwvpFAR
2Qv8/4DW2wXJdM1npcapG2JqWNTjresrFAwlizVGqysq80Z86f7pk4HyoAz6u5y7Ml6XuctlMoRQ
xJXVueRug122lTgMidgYkuoD/yn72DE4rN7hz4HmWCEda1Oeqb9H/YbsWMPQvluvIz8jSpBJjQZ9
3nuyaDaC5z+zY7HZbfALd2q4TUgCXmRr/T1A2c4PcJq/R+Y10vXivan66MnMm09Z7BafEvLl5wDA
zA6EbfHJbkYFJG4OQVo0O6uJNzr7krtsOuGNxVFMec1RNmiyIoVnRdZRajVpk4VlRG2/8AxXHv0y
+ym7e9iMh/FXFLJEv0VpQ/xblN2SBY48b/rMC/AGJvnjWp0R/JT6T8u19FE9lIaPWVFlZG8Fxqw7
MwvjY+tVGQpkfvgQZYULoJzRvqucZw8TRjkYiK7Ubd9dhxxOWf2nBWZxLJJ8OHYwwd8acw42vVAu
n8YQzZlY+wxZvdzPcxVeCy2IgIy1/EfZ4/QN2sISilQAiqFJbj5PvQkMtGt8FmpiMebGfbqpRN0L
tiZg6hDx3CnFp9XNUQoufgboLOKs2j8XSRjux8H7OJt/na2j6xkSRcPzCKp9//8RV0ygIHgNH/3M
LPVP7hhvqQpNYBnBfqtIQGxj9Iy+9Fr2suDkveo4O2P/Mx+ar7WCGZse+i64isB9KtF7xzcbGinW
ABG6hVynUNRqY2bCprfFnGNT98B4Hzv7dSky9+yQLbNrUQ1Nmmvndc1fyAsdWNlj3DmY3bE3a/3g
Ao/7IkBLbeUFbxHa1De79il2iX41nXmrT1UFnLYYzga2Kc/zlF/1orLeDTdSryiyC4Fhg7z7VAwn
dE1BB4smNp+wXpTCOMrgqRqo0to4tsjRoBxf8j7snuSgqR86/vDvTV9gV+WGb8hKq1ezn9yClUB/
HnuHF1HuqVfbMOeOEjlo37mulardFZCXph9BMtb7QFVPRZ3rh9aAzZd6WGpBANM2UeJkb7ZmjS9V
nm3koJTGgQbzzQrIsMouzQN3WM8BO3AzOPRlU33O2Lq5dT99BYfLUsLXrQu5keaxGSe2W64fHAyI
JvuFgDOmJJlJpr6uWiKSnlNaPSX3X/oiJMYOOUKID78LhshAq8+GbdKnBvY5Fkg5cZDz/NRnDUNh
1WKXjo3prhga682wNeUyWGmJKYVlveV1Mz8hF3iSLSWiC/PpIurmV9mjZvGbihMooHGGdA2xFMcO
iwd5La0nHVnjG3iQTflJbRhBd8LKjopinNvqfqJcvJo0JXh6Zmy4wM4VWTofoLvVV2BULsJpQh0I
71xRLxbjo1ujEi46ZVCswJE5qKItO/Uu/ohZ5qyReWqT6JmTI956ySXt9b6l4s3pHHA/AgrUznpf
xidTyWnKEXnwcsv0TpqpOyeV4nxYdfMFjgcG4/IUSjLMPq3HRzvO6vOfw79FLqdD5Ci8Hqdps7T9
wZgvaDVMylae+hX2F5h4nXPrl+2lMeRFuCvSGrBbo6OoJ0peVFnLcDHSlG15WCLlad1DXDObOd5I
oo3sQ/PUbQ5IF/xDiAhgcS8YtE6J55M7JV8lUuwP4RC9USc5uGDL1tFfAyv8bB0MM3c6pXH+dbGS
lBeWcZ6iY+qStdwHqFmBD2LZr3bof5I/U5K926R8d5ruZoya+ai2gfUIUy0n+VTelwjdSYIDlu/T
dg1xtcp8XC+F2sEWmMXOmjO29KMePZjkGDbepPRvzuCkT3Exn+Wg7OrGYu96dvNcxXP/5gU2MjEe
xCo5OA3ZuC/QLzh0ozrcex3imWkL+TAvCfey1I1/anEH+koyQZxZ6TUYI2g/22DMnUfpstJ7wGKG
cvIQCkMfTNqvBF6JzqLu6aclRA5svKwbHj5sICYn1M49ZsZSdSxOSKgXQeJuZdOwk3EXF0G9jKp9
+uTbg/ZcRIr+bJaCe+P8o+/sh4g8CClGsw+RORL6zrLZz+2EER/E0AGyPzrbSEGH+V5KQS+hE/QX
gPjTZzdEqtPQLJ9cJGF/XFGE4YE0fV6FpUsNESAjtvm+obKeDUp1My3DesXWK4FkTfVI0iz6DmFM
VGKWwUCwKWx3eC+7sr7JABkPBhAAraBlIGFg3r15uCHJbL3KLm0iceJp4aYpuHQocBZ8t6cnqIQm
mnqo6PgCiSEPpqo55y6J/rN2yTP0jnaN2fk32ZLXKPmkreUI9oW4mhzAfc85W43yQ3bJsF/TjYnE
/PLBiCIXWlkvMGaEn2z0C+GESkDygkNe0cxqmVTXSf/0GzJ5BTgnAuqMoA0K+n6dHZe5K9Y5ySjA
ltwYQKTI+ib5NdJm7VKUHookqUgLa94lEV1yXHqBesUMDl62GVTd6mDVf/PK0C5Lscx367c/mp0B
iXQZrYb8rTOc5JyOhv7cdLBwSgGGl7XFsuLuapzoX80a3o4sNcpgOSpLjbUIlnNRI/RfVA0LZMBt
ACwoqKHaEEVfRQoF5kVs3tRm1KbdZLc5q+OgYgfPiILY/bRZ5mSNv0UFV5Npl2VOxspqG2Y1IsDn
MipeZQYp6TsIOmkSHxZe9dqWuSgZI89ye6q37Lqij0DZlhPl8Jq5gkYN4E2mjuyU7GzpUgxa5Iek
HJGvWu7V19z8AbGoQyIFiwZPfRGU3pMhZYlMC3e1ZR5abGeAew8ytSOTOWnTGvAjy+60pnuqePzo
C62Ybadmi7urC7uTYop282u802za6zX+bC88xwwRMTv0jENpsUAqW/fd7/CZlYeQbPhdUVznPunh
Y2Nq9QPWdOigZsDf7hNGK3tXIz8tg2WfPGsKkqvReFyny7Plug3iLWwV60NSkVQEscKHyY9Gney9
97rHbFDNIdw1ZWlgVGcFJQm/tLjw1you8mw9VL4Xfgz/EVPbNSNBryUPvRBZFFdYQ4wIkzS9Sa/y
3bS+oLrWeVXVoDj/5owsR8WAQRLn/AGyFsDtXwM4w/0zY72UAihCzpDvRXQHilOtAxwcCs3HlTyJ
8F3u0r/mCo0o8mh3p0OLf05V/QUruq3WhxrGcPlZZGjfZGTVkB9M5uxZtkDifMrGsl7mYSiCTjgy
Mhc5iAHUgLIOmo3yqp0VOju3R1RAjioVAvaewEXJpm6iDp2YKO4W8geKKgSv9JrdoWjKH7eeUV0O
3RnNpyi/wncCaYQcW3zpfAOqQebP/3S4zfi3D63w8FuQ5qvxZWkvkZ7PG3eLFVpMjkutto6em9eq
Hc2rmWLMF1HEKURLUzR+LfDT/5zKGB38PbrRbbSXzXXy1JRRv1k7vbjaAjYILrJrGV2jFRWon+Jp
3P5HZyJJ6WG/dg0dtUc8zu+Xs7XPbGr4TE6KUXSc4/X2vwbKyWZ/ocCHg5G40oDQyHlSmgm1/g5h
Kcs6hyT5J2QhEnwZLHtYDr9GfY3XGDUqBmIZCBL0AiP9ygPCaA6IhTawWorw1bX/1otYe5bw3FLr
8oMKc3Mnx+TBK7+rIkA20Ib9CJDxgdb/ZYdke9ud4Ihv1t+6xYtlZ3YZvnDivwOULaLH63+FDHTF
bybPZt3d6OgbPKz9y4y1rQ3Brg6y5GWwXW06eVNfndt8fu4VwX0zmns61dnnNMMZMNIC7+o4QXt1
26LeFzNeliVCZD3aOFsD3/Fb6VrWSz/Zrwg4O18otQZgYmb3PMD3/4RB1aaZZ+dLVnTjMaNSAu6A
MBtcnZdjdtNlmvYARxqTehEWFdrXwkJ9Er1bEpk6SkcyHipnjNJiMtywz9lNFhjw3o8uC7Xmt9Nu
9MJtqSCWIzsXaB345vj30KWXBdC4TwZVORkmRoIDPISDIYrmitr+dFXdf9TC2nkhR3Rzva5+bhzU
Tm+BG/kwaTL7OmegG4B7wZCfxvi1iXJ3Y3hqsccYcc4fVLyFDws6ofcnql+j8UnVNxPEyk+xk8Qo
FeFmS8LV+GS0lXvoQKqSuqYZDMawsTXcgYbYoqTGy30/xYbg3ZPSDTsX66kYITDs5VyM3INNUvL/
NXmkFxD02jRVXfNxZrDvOyN+9Jw0OMWUbh600LUu4PeSow9WXLBM6h3im85fCHS0KC7bCtyw3NpB
jLZYi/RkTyuN7BcSLjiCyVN5iBu9Yo/kR7u1T86JHM/YVJXbbX2Mop+GRNPvPU+iFS0rzwbVD3cD
HpLs7f+B0fZapd8HRKpl1wqZVaY4+i0WbWDzXIE/OEn9uaDAMdkLp+sqWDdFQtnO7HDZmZCax7W+
t9WdHI8qH0hk6Pz8Q+NONtM5zvbZVOPAusJBJPjDQ1FvC8a728umPCwxUxcWAhr4rbUbsyeRA5gk
tPWtL+AbaQVYOmYPLQVK5SH/lOa++rR2WEBXpqpXyGgghyoVTxF4mLehr07LPFNoogJ0tA962Hdw
amjKvsxMq0viKK+yS06Fb/g1M2NkibIA1HjoKu8DMvSHeeqag2x2OjjrqkeBQTbdRvvLyPzoSba8
FwSXzffEr7qnTOtea6tT3uNm9B7k9RBLQa0sRFQ/GZ7nple/i5OiCJaT8f/p+T9igqFpP0fk0GY3
QIM/rt5tAIB7A7r8NbWG/OomEfgwwFh/NW74ffCQ8TfgLqMEXv3d5ZTFZ8MPsDXqoRMGs37ymw4F
4EJptibazN9K7uywSrr/RLX/tXbz7m50oK4nl0147OrZNx/GN+ZOhvWo2Oyi1MgBNIIR4Dc1sP/y
wc+jcNWjR+EK8506zb9NkbkbgZJ9sqkuniwwsscKtYcvpvUkL1grqrM353w4o9Y9/hWHkNvEB5Wq
EaB+Und4IFbjs+0ByfaQiHpLgvHc2oZ9CkO72UzpyFa26UD7dIq5l39OeU/Ivy6b7kMed+Zt+VuL
e8WKhg6hvFE/rX11mAR7c6IKr8rL1b8ub80zhR4/Oi/+Q2utMR5gebmzdpSVw7V/KTOK0WEi0SpH
g858BHZV7JpALW9TGo77OC3MN6fAzk/V4+BHRoaRB5L5c27Sp6D0ui+GbqrbnMXTM7UKkM98RR46
20y2iaHpj6blZ5uwN923AHTPPvbm7JpVWXRF7EbZu6qjvxVuRRW4qpz/BDtkjLK/UDu5eyJp6Its
4tyiWxWRXNy7bUoO0XczbRlBUZ22IyM7IYYigtaJ5Il6uJSVeRSyPmtpbvLs5NyOKqwlym5rra2c
S0pZa5wcWWNkEwPYf4p5a4VPjuQU5DYAHr4MYxtsJfhCwjAyvkK7yc1DvqMW7Lq8KPELR3nuQcZI
NEeVqGA07eRJdo1R09wmknI45jmYqfC+OfH6CfCDKJOjYmrVPS/UvP+hxIr+1cj0fo+lYggbazKe
5KGEt3nTs/xYIyG3dMn+1JkeKlZ410ioacsu28RIGe8JpMvEdDlQeUl7lJfkUYZ5CDy0YPQdd1O6
w56MeHtD4Cp7moSu/zD5zaEn17rtojF7Wgf+HSsHVQNwoI85y1aGaX0OXVFJ5isii4IzYv8ohHrO
oJglonJKf8zDvj8bzVg9JS5J9xTlwRfV0V77ofYeaq/R841TeZAamtHx92qr/nMqA5ZeGbDEtiRD
KZDG/U52yqDK92trixV4cU6RfWnDBPieVln+tXRf4VV5N9zRvNsY4JW7M4S46qTx0s+dEreIeqyG
02xUn2WgR3EaCIa4wFi7l6BuI4z3RFw6DdHeMvhPkjEzREreX/n4oFi5eqihtIpFyvAl7yO0QePs
+4gcFprgefbkoAeBH2kglzFLhATP2Y72e0QJJnhjAIMPnT76HDlmJxS1vRvWvcO766HJQDcverTD
NfTt3NaLPvu9Ne0qb+zOctTSjTP3VvXapZ361Jnx56KIos+4dGnH0nGhblsYMX4IMmrRZXCa4LGu
9OTq1qO7M9kJf+vB2klBJgWqG7viEJ4nz4+99Maruwi4buzc+aXxVYqDT90AFlYTDGTVSv4Ya5XW
uf9f8/DmGA4aa3EcAJ3iHprBYxtELvm7sbjbelbcZb88+/dgkHkhsCARIgaQzXHPrZi1Th2aTDuN
Y/rFyVGiGbQSOXfQEZ7ARIRGjK2VOEM0FWZeE3q7PwZkcDQU3RErpGSzzlivIn6/a5L9Z+3hhug1
kszpy1y35RkFtWJX1n5xxrkRkcwkmR/DJtePc1PGl3Lq20uilt1xxBcczUNEcFV+k7/UGIttd+qH
b2Wc37AhEXKy7xXmGsGmtpLHMleDbxjT6RsbBPxbb8JvAZvMnrje9LqvPS6HRtUf8ZWbdorembs/
BhIQ4FAqyKdEimfYkMtEtBvvjQH83tIX9L5xdVFhReFUf3TUGZuCRKmjk/wk2TkZ2XfwOOUW8DQQ
NCVKurvPz9Xm5n3pSn0XQY4mLXdxFMzYsdBEEH5CLBodOJbH6QQ8TIBpNN3/DhRc51kvWkPBbm59
4WEl8d1IwDLJLjlhfRHGZvrJDZLqKNP2oaH/jDTMhmWLBCDrYnm6Hv4U14rz5qNy57QvtZABsrCe
LNLI/pbZKlkPxRqeTde1jhPqqmd77pw7ANiGPaBbf/4f0r6syVFc6/YXEQFIIHg1nmfn2FkvRGYN
ICYxCsGv/xZydVFdp+pE33teCCRtZKfTBmnvNfStcYM7VAir7JDuIoChiqaXnw1oZ08boOrJ9mGA
KGFCdTR9ae9hLwWGSRa2NyTZocYA0cS3KC8gC0jJtwQuABDffshqZZ96bT8hubX4pdlUcbHxTTtH
RgGC6gnS89t2uqXr+3IymVI2Fn3WN/j5tj7H6oE5FmpPz7o19+vYlMNH0uPwXjpZIeSToA4AX5o8
HgNWgUalm8wa+bFh0VfdGsACewR7/aFNzOEkw0I+EidPNgz0cCjLY1C6hXpIovuYBy5UMALyuTEy
4l5gDLac9XHDxgFjcnD9ADV+MwMvZHL0q1NzX6m6fRjly+DE7TkdI4gN05BvkbaFT3FsAzQ39c0D
LhY8i7qqv/e101lVEL6N4fi9mIPxsPDCVB01dKkTjgsXn+jTHfH0C5xJA5uaMcJ/Lg7v+KdB46eQ
gFhhPVksdNXdcFMDbMwxXQyiYFDifSoBTHh0UNd7inrYmPpjYh50qKKpD7KCYU10H3sFq1hnpf8p
rilfmDvKvW7pAwAw1jZ08VfN/+LBWPvNEEFBwMHTY/cTIBE4VLBoLYC57qjFOIVy1oJMMEWNZbSY
YskOGUoGI45+3Fc0NwMPYpAb6ELAO4hBUTi3anUFo7t9MEvK9y2L8KtKTTT9gV7KEGoYvAXgagbG
6V/qqH/HTttUa1Q3etiX/Phd35evekhf6ViQrE4dUAWnorE5dt+U0/ZHXSGGbG29Sjwq7gXmOhXp
AfRakLKmenMtIH5lhQeRuekNJaBlBzc0oIJYFi7zIgZk6Qc2dkbJZsODErZz0pBZJJbijdQ6Y1jK
EgtkrmyyJNFk3/xoh+34qDuMzEyDzmsgczuNh5xjfTOF21B3AuV9KkRPjyU2HarWK6BxucpS5Zzo
IPDM0l36kMHDeerXjQg+znfoQO3j11RGw2E+jLIEcSwh6iDqTlSgDqLt9jVEu0ux13G6a75Cn/nK
RCWpPPcN4YeOxRVwoBAf74CYgiVMEf8VF/kngMN6fM7f6VOU1Q+K5v1b7E0MvDBKH1Q9DGtpxRCX
bzt+aH25bStKFzA5h9jQdMhAmjkbkoXrmpfWfUD36VHheMO5g/MQhyfzUne1voPMGCrxG0H9Ygtq
ECy2nKa+iZDC6bhH3fpeOtHttC7/bid1X+x1m1VAUAX5FK/bzcRSqqiE00gTVevBRAmFOjJ8a7wS
Yp7QY0wyufdRQfikmkmXBHLZVyVGCz52MFQ26Miv/7xITcqP00U5cnqfxuki/zcXKahzwyohaaFM
igx4bRv2GZm6oCrhf2LaBdL2CTaREGGITiAuYU84HTo/A2DbjdLt3BcBngjBorpf6j49gQOK1k46
YHVX035S91nFZDHKUERoYKEAIi0O+kwfopzAstGt8MSwzO8DlopMwBn+biKnOCkP95PTC67VAzpk
nqV08mzRUgA7575fZimbHsIiZQue/98Tz5OwqPdAoz3OPXqe+b1WtZHuOBmvv/SnPTb/Y5kku2r6
j1J3AqWA63L/f3uh+rlJsJnp+7o769jO/jqQPrsBlCj3JQiwi7tfZuhCs45TycCdhN+ma6v6SgwV
3P0ve3AK1z1t2HI20ASVaw+hxPKMzbT5gL3MjojM2d0hEho8cUdgVEsBKaI7sqLua6QKfGs7Whwa
U7lvLRKrtWEl2w7n+TD2ZDgLtqp8wc86VI/p7hFYoU1SgSwyx3NYH9oAnGM67ufAx0zXz8N6BhWv
9XRztz4TVv3zdL+82DwlUPlX/CaS/b2ylHg+2xmcPPxSndK1KIBBHzIdMFW35vJUl1JjFcV+Hszl
rHn0Xq2a27o0xqdo0oXGSr+QHmV1ANHv8Gq44Yeb9db+Xmub5EdRAv+su3RJTx+mrraBAdO9QgcB
jXtzBnSDNmww65pHRXQZDRY/0x67U1T62YFbgj+nNYydCRgyOz3KkrFaRUlN17oJZ3bUfpTlLHWw
NaKQbbBaBHq0B4EMECx8XaNpKln3BnAXDsrJaFVxZj2Wzic9dJ8Mjir+iGeOblW0edDvKrOAZkeC
8lXh2wUSTxV/oaQ3gdaYmvCw5cf7KeyZcArlwqM+gxYlP0IMpEUeG4BJ4XxYMXH3oBN/P5Cp6Yxd
VQCAi07TN1xIvXrl93ZfR/V/nurQ+1V6gt+251fSMRagKQFknyWSEH+/BaZfWLcZG0xYQdaL1gij
Y9qgZu1TFR/nJp/6ynFIQQa01VVavbf5JQRFx6xZ3GP0FPoapkgCNxZYg0xT60v04C9T6755QMch
U/SREo+s5/4Sydrm/i7LXI5rz8qhIQokzT6BEeJen/2u+b/0/TLzf58q/tPbyJo4TBfzG/zv06R5
j+fJ72L++G58uwTrdBiu+qr7y92nAQ3gHy/989jvpvv1rf4c/9OYvvT+Cj/16le/vyJcxMDs1R3/
8Z7+/ev+/Op6Gn1pk3bwM5jnnkfmvl/f1c8z/Q+vn2cAPfz6D/qp/dPL/nSq39bv27U94n7Fwgpb
Ul7sy+mgz3rHyX9t/i5Ex014sr0+++O1c8gc98ur/XGqf3HtL1PN73R+tT9O/8u1/+LV/t+n+uPn
0hnGDQLdED2fPvo/vtt54H9+twbcVFIwFf7xn/4Xf/QfP1O4+yED9m8/k3ma+TP53bX/n5/HH6f6
46v99vOY3+X8yf9x6j+GzAO/fNzzVC40yXgaQdSlg+2dtxiwgDgP2D0HTt/AexS4cguwQ3TGEzpG
dqDbpyL3VzpQ982jvUzAdZhG54H7DECyYoQ4QNxO00Cs+fuEuhlBqSeA1B7cJMYSjhVNvayIMk9G
VKhjKiID8hNsePNQ4G4Lbj/7MBgGfM4kFzkdfO56xyRjUL5HSx84aOzY9OfDpoiSSVWpMdz7FdEA
MFtKO+serQP1JchBoCopyv08gWv00QVSzr/M65MRCmoZfEBD5UcvTWO5i6Ifu0PVk/gFJeAK9eTC
PSaqil9cb/gMtWZ4Ck2tIoGYA2iHF90CDh7KgSAU6VZJRmSgoBmkZ42yR7P3+UJAn2Bd1tVkNAUx
rP1PpzSMajtQgA9975XzqY5F+qOBmFwCwRgOXCHA4Q50mqEysfTc0NiEf0VeR15ymDmjLlQ+SjON
XlXrefs4TuADXxMIGYXYXhOVt2s92pRKBjw1rL0etRV/ViioXd3QBf4CRU1rKocKSLwucqDb30Fs
+wzxJeshNhOoqMd88kIo+ndWqAClCb7Ja3hghUT1FwYF2wtMGPZcFvTgm6XNV8SAtACkZs5zRAlh
mHNjveseFwEu5Jylf2hbGKJO85Ry0hFGqnsLSw//hMTkSwgYBFylzP4phDCQIfgTQ+YBJndHJBvY
msL0/OL6FNi9Fjp6IxIyLBbuM4zObIg19jkMAtF0XaSjIRMFUNHUrGIv3AB2bi8hLe88uw5sMmHQ
En4fha7kZozSAqQgBBMFHd0cKNyVDi4GcGUgoeR8Hx3Gap1Ixdc6uBhBH7Cg0LLWwZRSsoKKgX0f
BQy1W1m+jCAJa2Jm08pWGSRANjpYiMpf0sG0NvpPIEhqwU/JiLZ65sz2myW2zc1WX0sJsNlCOmTr
GnDtcqoYGX+8Xfg2yeJYIp/w6rtwbfGwzRyL1Hj0DQcWiVN3TMtTQhVqtuOYvJK+4VsnrbKVHo1N
WM0bUJ/f6VFI6H0B2yY8U1H2J78Nz6ZUyZJ5VggDcKN+6kDW3Hqkh/DO1BSktc5F7l0NNdRPpKub
JznkQZSI9CGpjRcKqNkBNLVxQ0UqAtlSBSe6Hrbksuj3qe8WsBzLP0MLMH1oARPf5BN4PrNLsPb4
0CdrYPyhs+I71qtMoY002nl91M2OUNg24JFIJw+dcBBPAlzSkgHgXTaGeHLMFIqhEEHYZymYWfi9
hOtKKBfQP3IesppCi8imNwKM7066EFfSfTEoxjdmRnJdRdDo1n36IHLoUbWpj4TQdK2Osytk5VEc
zyBki6n0gF37l0ZK88j9JJ4czh5G0kPawgLrImV7u+P4OoeuQnLZFzgyqP0f9EEPcfx0783WzN+H
BrZkMYBJfIR5opNU8SMg2tj9saZ7yZRA6QOml59EJ94gswShnsGBA08j2lUb0WGNykIF1sx+Pthp
08C/eupsw+b7SIg89SLtoB+niKjPkfzSxTI9wdX9TdV+vnFrKKeNPKRAgNrLGDI8lmcfYfg4XhNH
LXnnZttsaOoNE210w9bfCWyjpFeRmecCvNNlDFz2RmbuvqYNaLbASQQkbcZt54l9Rlt2c2uH3YwU
cGZ7RN5X91mCQgoTt5xFEw/JzbLYJoHO4CnHB6z6LNxBQ9KAHB4ONY2qjcGifAEVBePEHFeuVdI1
C6Cu2hZ62+Co3E+FQJW5lDJdtVAGOXYT20Wf6RgPOeJVaxZpIGPkkyyAHoqeXvKCm1fdgxTDZGgS
M6DhEKAHat9UECGEurTuo8xKUZ4rYF4xVcQV/VzAFvI82967LXzFODAvS92nD0XhF1fCnuGrnl48
lLGuBQkKmIQ/eSl9SiCHcK6ytn7uJxioA0LayWii+hlaemB6gwMEySBszkMRiZtv1eKGbcdmSAz3
5EHSAFgAyCniR/cwCUA+lGy0l6w0jWU8VQPHUhW7NAIGg8a8m+R+F4AS1quw9tzAi6L+4LXJPquU
d+s8X4EtEdursOHZmzTSv9rK6G/xUOOjhHApqqB1vrAMAxWjggxQpBzeaR92GwdgmQfUgGNqLmU0
ul89w73CvgfyG/lUMawJZOxtqnaZhxQEbZPiUfcB23WSdgU1xBLPwCwVxZbwajyag0E3KIskfgws
R+6Qa1cLsYQ2In9hTd8s4FTXALnTnCTryaL27B6FkIEd9cFs4BE4N/UZFSzfIiv9WFQdZNB1n3Sm
wp9L1DIjDlsPcCULQKgejoMHr+/It+EIyazsL3gyBX5qFAEEbdk2rVzrGd5jybInENSIqOHcwswI
YBI17qU7fUI13OBWlZHlC6NLnod4ylKjvGvXSn1zhvaduJ39KiIfeLs241vIthRrF4BhV11ghaou
MdZfO9q2CobqsbUUZUoCF+r1J5LX4X5oIFg/2kcI+UIMxSsfuUlX0miAWxjcT1SS7OiMyFSGEWyH
mCiLkwJJcdXLfnw1Wtg5WBs8SWxjURTEv7Jl6ij3qs/BivWvlWNdhaFc4GjRisIaMQn1F0AU083c
N9SsXEVWYy31VXrASkZzqyyoW859UMgrl6A9vpUmdsolgFnPYZZ9zXhnfXX8ejGKrkH5s/cXoKIU
Dx2HyKnyTXi928jECWmAwpf6cFItircC5p2ln9CrRDXk6mXs6+BZxVvbWdHKprLf0VqielC2uJ2F
AoReWTy0zKFPdecBWwX0G5Nee26xrIDoNtB0Ts/BN09bsdSjRQg383is7I3Rt9nJrpSzkIBuNhQS
m67cW1bbXDMICD2NAqxNlzsK2CTmbeO+ilYeECFLZbbuRUFHcmOOiYBLse/CpQ0ko1Y1W6tvxIZV
Ir/FoBZCzK2IPueRu68K2b2mWY1cXk77nVnkw4PX4/aoI0w+3Jyo95/NuIXpC0hFW26V0ROkgT8y
H7J6LJfDGZbzySpruuRgOY17az2G1SZE7D7ypv/q0549SHjCYDUJEfLadKv3olwzOKQtLDgZPpF+
OEV+b/1lOYW1HEbinPCtFwdIJxVrr+AAzseQzIsErK5KoYK8YelHAUrPpKzQXL0EahxM1YcyawWS
+Um3LqXVPLgxKSE21bK3IXavYxODKJC7J8vNk2+j03yA+WW/jsyLlj1KP9fEhv88awxzA8U2CGhw
6DTGKL4YXQoyO7EAPyP1Garl5TdJJnl6ExJqgwOVqjJ/tMza/eqkzooxYr0Lv68COEblN9NNkq3p
sGpXCjtbdWWXBm2IL6rdOXQ7MZCuvO5I0FpFAyspBXAEwGlY8kGhNqvf8L/kSx75LTyw63rXScwG
rCFIArVT4Ud/SyEx9gT2I4P8AYcgXNWKlQUtiIsthhBq/sI7RgV4jjn+c/sCxHjccCugTPvoCu1q
wNUt7JYSuFtfqtQZ1j6HfHwUuvWmCuvoxOwy38Lg3T/4Ik12bhx7+6rk31wXsjGmMo4T1hVqCjaE
38tqp1u6Xx/6KWIO62L3PU2J3Mxdc1gcyW7lpwoP2YY5T7ldBNWY9w/F1IL35DuJ7eHUOx2MrGK7
DghgYDvd9AbzgHLex2jT/Axvt/IKD5Qo6ESTb3QzM7rymtnAt7oUKfYpQnfpQVT0gRk0uhCghKwC
xhiCRAWP5LIa+naRNsQ79lz2z5I+qi5pvoGAF+CBBDAJf7OEp1W4IB+BCt51TNqPoreAjfLJlw7q
2SxvoXWdOJe8Ga6ij/191J8dEPMDM3EfhBfBXBB1QS+QMJefYG/AK+dT7/0Uj4ohyKOxXMPrtNs5
BPACobzqxWY+dC8IkLm66atCrlSDPXNsM7VgWFXcbJAsbh6IdQtpOcNu7hNj+tEpxvbjEPY33Z/S
+Oa4tQA7Aw/poFdsm0Fh8KQH4b37BXK9OaC1BYTn+0a+ZBAG2SsoHQZwOG6wg0+ee5nBpT0cnkMm
iqUXN580NBIKZxbEmgzYSOi2PgCghs4yjjZlTGBKjxDdr7GWsG30dpbfnSqziw/EAFrbCHHvxapG
LRxb9mdWFsZDOLgX/KbzN9FB+Rd2N4C7TE2/81chVqWCHg0351hNJWrYjTx6gJVFcYz9ryJPkoNM
aHFUTn21krI5FZHF4HFqgatumc9m7WeXTtRPpQvJkN4rr2Nf/iXZYJ2EI6wTyK/OKjGMOuiiOLmF
KXkoK9M69FNLH5Ihw9/nyb2GW3mwM4MV94TjKrNu71g2DGkdAd5CxvD/hCUxc/CLb9P+WsO2/sMq
Pb6IYPxxKcLur44Tdz0UncJ3IKOvQ9bAT3HwD6HDi1VVhXtKU7VNsXM4CMdhm6aFgZxKkQtgqB+V
uceWkcy3fuvfEiH8b4D4SNMB5TDqwbkAufKz8gh21oABvbpgAgYSNaaNi9cBMgSauFZIuw9auK9G
DYkuSO0vilJAKjeCX4htdeM7C81Lgxvkg+eHkJZy8IRdQN0XEM+higIpRnB3BZKKk9LEyvDcBhCN
AU50xKwPkQhRFuWV/9dI4IhrrwvB5TdD9qsC+89oYYh3ml3A03YO+tAr7h7gU40bUVLdVA8J87Ht
48AGu+RzmpNlGg72W+SWJxc689h7QegenP9wM2ae+woYDAjYsn53S4adugXL3KobyMNQ1R8gjoZb
rOWsbSyaRRZK/gUOF/1C8jJac5vj8+wq+ahU/SnjNUCkQFo+hqNtQH8K1r+41+zAiQm38JoSZxix
livgYiAh1iRXYlbQB7Dj4ZXkgCj6pPHfuqr+0gL385En8sZHBh5Tldtnk8O+xq+4cZZum0OKLfsi
0tZ5I5zX2GyH/j6Fj8CVxfGTB01iOPRZL3XsWhfA+150q+qrBouPrF2UtpgqivVlxhJxE2KovCmS
9ZBj1WwOcKfKY/OppMpbmNxvDx3MO5ZtETpwqRHhumhA4RAwsltC8UutpzLtTkwlTv+LgnXyDaqX
oUPYWUSuv0iRy1r7BcOiBbfq5jJ3OlMzjDt3ibJouXAh6Qf7MajogTgF9+kO0r0S8DWz6j8BOeq+
A3NxP5l6fgwJNjr/jDFT5b4zBEOPRgXwbCjOylbxAr83AeyIy655RT/3XVi9mWYSryK7UTttZQWS
vltDyWxBZUyX+BOQ4SFAR8HoWoa7GNYEl1qBIATxvvgjxq5QDJX/7PpuBdo7zTcV9/zX3Afjvqn5
BxJoNICvljzVYG7U9VIrDmsZYn2mVYgN0rvHQrz80j2HYvEUQCMNEveSL/x48vOwI6Ro5NCs1GRa
7uWM46uZZbshNfOrnVfFNeUO3HbT6l1HYIc7Ud9jD2hF0BOLdUQi8DNgHHQNK9tC8nKsNnHhD49h
VcO6fpItU3AVtPNBfGChCZIosuf9KF4HHwkun3Hk3VhUvqZ2nizDqKQ7PUrN7sVoWmw/eZa8ZP1N
94Z2VZ1TDxrDYSeA+4DkRrvzW6DWwKItljInIKdMGpqgYdDPQHViIYh/6WDgwWWERrbBGxUP+lAT
uhlkYp11q7B5s4aF9DaLYQfmOy6+ijDf+2RHW8OI2/fRsQE/I5a1c+LQfypTeYHYefsO9JoKQG7p
T94QseM45HwZeW36xkS01sBm2wLHygJQCC5+hOHXBXnaf0aMDr6iPRfOHuTDZ9vg9gHcSbIUpIk/
MuMVhID+E6HcWIGA6u4g71isat45ixr0SWzWCieQsLF+FJBBvA2QhaVG6zx2rMWSnjTvRDgABNp1
tcqNAiRn/JWLgYDoU2ZmibWAB70uTfJt0mZdNfHegkLCefT95qV04wMgKeqGrXr7ktNLERXVM0OS
8xG/MJAq0OvaaXgZw+GxLPApRG4ml3akKpjOm3m5aC1DbKRXOQd4Mxfgf8ICCmyUB32wfEhVNAlk
srA2lGnggaq5jCqVrd0R5pg6puo94BpN6HxNl/WD1V2nSWIJ+3Z4WMKC4QcfyzEBiBy9LsJHBI6W
PgBVl+zD1H+7W3J07sUQiQAdOcZHbjj8lachrDIg2Pqq+wobnta/nOnRQrg/xxkCPB/hFQt7MP7i
2rWR1PRg+H1yARzTQe4yTVYxmBRrMokWjH0Sn6ZYIDSSoLT7dO1otse8ZtHkEJZhAcYb6gV6wDBt
pAqwlDPUEug8+aDPGDK79zP/x9nvRqGYfGL6JyIjE0tHtnChTfglL5C0M8PUfYRud74ZSmzgSpfC
8XaEKAYbufiYYsE4p9gXTg4dBigwpKPAmBMCxHXnjhfID/e4r0LVqHcgY0WngfqfA/oKm5uXRCYv
MWsBKuIJeebQDtvoZpPb9jP2O/amEqimgy+4HOFevTeAob0abVwGorSSL9lXpyT0swP2BNzkse1o
R27vOZB5a48R8yVMxwcjglwTCfvnYsTtommphK5L16zC3HvmlclKMCRjWJobJklPRZHEZ5KVzQX/
m25n1NEnaYZo6a7pEGGrsOMe/6S78rgqtzGFuwC+l/hhRuVn2BXwU2pxerAL0SFXee3dTp24ptqC
kqZO8LxBG+iRPYR83Rw/tk0M4ywIuSGXXoNRG1gtNohr3DzG/QC0pJwII9yGCDQt/eqRWVxu7AgO
QTnI+9dkAtV5A+hFvTEUEC3AzRs0Qfu5tCVb9gW1NtoJbYBk8dJk8OXWXmd6VE3B5hRcT8FNA4i8
nSp+8UXYXJvI3irWQOhkUjzNVQgv2Cy78RpypvjGTp5VFdvrQaCeAcdtUDnQo23vF/uxKaGyNV3q
S1RxoFAbNKEkz7k0snWbNRkcO/Bfh/Bivh6julwJJ1vAJRP3K79zDuBawiFzaup7mGlEa2hx91fd
lUeyWaaxhy8pm7RnBKhBppU0N1PSJR529nlW0pu6oigj55L5/TWN0sB0wSxFqqZ4Ulir3RIC61uN
OiZZ+GK0nnmiE+6Y4gu4LBsSb3RTuTzd60sNBeW5AuzaRQwGEbLFY3o0CYW68NzOSTsugceB/ME0
PA9wkpcgjEBG22Tw6miSZDg4SKA9OxZuwtBERu6C5DBARcGzZGX8ZYy+WUwYXzOQB0lhwCKubYGJ
JVF9IgOPDhkDEstp4vIxFymKpKMbfWn6b21TQvfu72toPuYreHrXJ7MWZMfTmwz9+oZtXRnAF6bZ
3O/0um35QMS107BPmcKyZFRL0gz50qQuX2sEqj6gaAd5pcb83qexpTquB+pqPU7/Dh0XCmwtbdI4
+IGhdhoYBrCgRdiKp4gCf6rP+I+zedToUZWgiYnUKrh0bd95l9IRPlZPkfzIKEMyobFfkhb8qbHj
Aktot37u6hApdwQoBiM9aARGN5X2Apkh+OINDid47K11AA3tAcpwhbGn7GmYbLXBAkeBg+zgZZjf
G7obtYlkSwRFkWmKmkNbSr1Fwstsowegkw/Xvgy+mCVhMA8xHvR6VX/Q+Hd6ByJBS50+V92vu3jD
Hu4fvW46iNCDdLIE98OWHUKwGlLCjnotxH0a70Pf8gPdtFkjVg2EDLZ6EUQUPKTpAA6oHvW6bzmN
rGer8sfr0DmPeWbIXeFzML+zHqpjYBUIZNvhGRz+OMtbE4WXmhx0vz7MYbqZJykEkJqiCuYBSEJm
G8LHbKGFcKMulCcUOBd3Q1TdpzVx8azkqH9D6lj3zQNejGSbC8R8MPchaWvu+iR5F9D1tPyF2XoX
2iK7oqHoGqGuAescRL09/CLPuksP6n591oNaAfke0EB+kn/+cYUOyW0Rk8UcXU3Rei4ii3U90de0
7qIKs2pPIBc9Szrq/lT7c0F7DfhvsNmA+wRQFsndL9AXGDcKHq2bjkbqlXbj5p6WBOQ8iHjqnIqu
pmdGOqDaSws+Riw6jkCRvZjxmGz9EcRAKv01FkjmgXfC2xZDbx4MGf3HGbbQ3vZ3cZETHVv9rB4g
NaVuWHxDs0ccDQE9JL0gYVNdInSGcKcXJC4v6TYKrSbQo73BoD7nqwvMtzxomeFZgeUkSPFTUz86
QCHssMdEUz9YVJHIoGlgs0CymE8UFMD/DdguQ8stOeqXcLhprDMf9xY9Svwqu3Iz39AyohcHxbC7
AupAT3HbWMfvAqhoGsA4HPWgnUECfIDG2gaZguah81uQqzI/hpoamlBwah9EekNhr77pnrRtp+c5
1O31mJHnEKr1XUjNZXAFzuhbgxq+WEl72oR4ebTTpP/CHY21xYsOjFQUSFgaQkm8peRV8BgqaFw+
VSYBwdyRr21YkVfWTwKDGUlWUYeoum47ZBR7Un3cH+lIrZuQOOBdeLt3F4Rc8soePlXYpi7D3K8O
Ywf767hKrqZwDtV3Hdds0i9wRr84W2FnbCo2uOsEReBPHnwge3hMu6ok63w43t0NEwl3mA7CZkmd
O0cfDNWlSBL/WVCoHnV4A3AIf9LCSnCKQi2EJvfWNKZbttOS5x+RWmRpbv09ZlsOhUUMRIS0AxMZ
XBWoHEaaFXVhQNkJdu5qiFpNSuP60GO1+j0CDE5YVEL/p2voPUJfNM+hL2AG5Ht+zDGklFyVjeqh
BboACEPp3kgs66nmzbgKDVWskQCxoBYxVDtAQ5pAj7qlSs9Shs9xilgT/ohPFlvpIR3e1uXFlCy7
3KMtaNMQaDXvzTCI4kmXCH6Li5apbMt0fqFyQI21OrNZOxMBj0yHalKz7mNPHbCgCnSrmiSs72fT
oA5DHk8dQKL/HjH1pxXvFryAFe7ASy+o4gpq9Cas9iQDYGDw6nfIyo0nJyrM7dD7T92QmSfdxcBW
UEsnTnxI7SUO7jcDqCuVnBIG5Q3uMAOoiqVp5if9AxgHYRyxwrrp77/uguIbtEtt1H3mH81vLkJZ
5P4b0lE+LC9XoanalV0gNRv8twvicGwe5leZX/nHRSwVcttUuAHJvCj3FEzQfePKcq+bxLRhOV3w
JkA5gcKsWWGB2AzFysU3b+nAPW1VxlASQaI2EKBX5qsev8AFa4jc2krZDMlIPp4N/+u9ReiQH71e
7kwk4daRnePtT090/fTWD3+HW/miymt82D8GVN93Z4kbho6gGQSUuOsn6w61ratSKlrjy2YFo4mq
Rj3k8VUPDMS5wqWVH6zB52eRo+4uB371msTY+SYEETnB8lhNfQ2q+Zaf+4GEAk9Q2Y3w9tBWQO0t
F+06MqEnu0xIaJ7yiULCRXJgWERAyoEUCyfCXn2ZmRU5NiZkf8FWCyXM+Po3gVvTkYJ8vHSjDPXj
EgI+qCEwZHDT6qwPBgwo72dta29YBI6hPXgqABO7Pg+Fg4xKHIIiw0sIRTJs55Ygb9XnNoJnDshI
ELGWxriMVV092k0Fm+fQLJ8NmyRBRGn9KhzsBLHQbU9pxuMgbmHMkAD2BuhHhy8yHWD57kHeE4kj
FJPCTwMMg5Y9tcoXo4SbQtV8Dp1wvJKWmhsPQhlrQNq8hTfS7pT67DF1QSBuVFluCqSIlkWTBnEk
BnAmcUhzS61NDtNz3QfjKfWQh+opE4mJmhRsVisQcbmRAGtotnVzwdq+jBJWrGD/0K24Z6TLyiDY
bYY8uR/i2l8rJsPjEML73PHhz2VCRX2vDxkAxNDrzMUpAu9vaXa5ghKP479USIUsrLTOT3ZUhC+J
lW8gtBqB2YhbcOjHSx0VUWRWJNiOCyJg/hhZSuykGMR9lIKwAxemRGH5gDnq1PIWrFfVIrczO2BW
XuwjiNXvoTf1/Wzu0wOJmMjZepjZgNIBw4RwfdCR84Vz3xyizyCtXwCSyIZVZ8tPA1EuUm0cs4jK
/ecpqlB4Kx4Hunac0NO6rUP1me4zhhZE32dQjtuN7fNy71dK7ty2fCKhb6/nt8/TWAX1AF2qVgCE
qIwDtSeLL8AX9v0E9CcTFNwdnS/Ccsv/Y++8euzG/TT9VRq+Xs0oh8H0ACvpxMrJdvtGcFTOWZ9+
H1Fun+oa/xez9wsUCJGidFQSRZH8vQHwRmS4jhFKHp1Ft/YY3blubRb5LvmkNZGkKIr8NAJ1YJkX
B8FGJoYt6AHipOOiJu1HZT01kTiixh0YlHOlzLctEX3gpfWu0aMe0bU+OVoJ47qkBPvhGUsBZ8AM
K5i/WAsU2xMRt07cYpFslYJO5ZFs26JY1L9UZV5oHicJ17B0KPJju+KUZ8XI86O4gSVdawetkgcw
9gR9MTVdbzsaEQWuVoVW38/azRj3xAjW8svtFw9TlG2P6LL7sudSJrYuiXgul+yben0s88y7yAyO
OrIMeFgQzucBX6pJolWIfA+qaN4uOgP5OXtEdmpUabIBDCtXfEku1y7Kwr63fx4o8uLOXGqLrTeH
vMm++scvxylDw8VjR8jMNZ2eE12zl51oAZ2lZos3wOv3kdVgFaozpmwnHheL3cX58qAvWVF2eaKX
rCRVANIuD1zseXucYzt+UUGZikO1BFcjVzIh1q5E/oOkIUZHe86ldvFEAT1R93NTz4E248zyPA8s
C07l2aDvPjeE72mc66ZIcJ6tX+fzGEnovkOOVDyfy+169Zpvm9vdLRpzNzjBzlK/zjaD/SHkq70m
yXo/tPV3fpf9XZk4QuwQh12yoowVsZ+nkkeCw7I0/hhS53p7U8U7KZJ+7QjEliVIOyIvXuTf1fld
GVISPJbLnre/IPaI026/MOdgA5s68UDasQq0/tuXZypeYvFg35RdsmLrzWG/K/uXp7qc/s1hkWPV
LNmEgxuvfWQs4zn5c3PND2sLEn3mqz0Vk+oMbQt2zXnOpjhU5LeTiDP9OnwGboGb269CsaUO9XJo
++woTl6jGOov2k5C7nJ7n8VrKrquy0fhTdnlTb7U+11ZqazMDdEURcXLaUTZJXs5jWjSl6zY2t74
S+Gbn7qc5ne/NCgqioHhS6Z1qDGvX9Ot93u7KY59Vbh9id+WigqvaonNS6Uorodl68hH0ce++i1R
6+1ZGXkVpyH4euk0jBUUdsmma8ciehdRJrJi639aTxwrDkv1zF8StT1u3erl0rduXVzff9sUzyMW
PbnYDIE6AeD5fLkR4lMj2nav4PyjDZDf5TCkMYsuLCOg1l2JTkLkc2CLK4DyVxdX4zTSdy+XrlWc
67fd7fqhvrxoosqbepd3TOxIQkcivj3L20f+zXv85tggl1jFks/bxZvF17mSy9M6eF88xENQtBsJ
XKhLttdZaGEbF/u/B2uvhgeRGGCIC7kk4qqtMMFVXNuZBDf24mZcen6RfVOmirsIek0Mztooknfi
nS3Epg08+qiz+nWQJv3TDLB98cRoCxchCbrf+taL6oHTP48Rqqpxa78ag25XL55jOyjSz6FmJgag
2zMVA1CxuTXmy5NuseWVgt48ikaDWF/mS0sxIx76646I/3h7lKLwVf7XYwTPpzXLdLo0pq2N/Rrz
itOLn720VrElysTe32VF2e9OlamtjmyKr69ze3FxomqXlh9D0LDMGWp/6261mhkewgIOKF6mcOkw
u8infO/X0Z3oicQWrhGvs2WU5zszV36Emlqf055VSJB59TlAUfMYxKw03Ay1jfpORAxGkRY0E4b6
+OqTxqiYr9vlKyk+jVOZpIs3liUkV+IILuiDr5cbI7ZE0hqg/7Wi27fqXZ/A3r98oyWAzHuQirei
ojQZio9vL/Mg6NScev0qZ6AKjy1UJxS5wBpjlBDH5mPdOlDJp/og+pylyRjKlDDIdwO3TLRe8WY7
Rs/HaDFN5vl9+JeEah0WnFXu9m1r+KKK0qLtjwwiH+At0Rt+v5sUX9xJkTAWQjvDOomrFE9m66pm
DHJRzbOfRFmdxI7LEsu9aczfIlg1J45782CyUcqJiX8Tr3hWRjslGTouxPHkST2L16Rx+mPas0S0
LNMVA6WcVTkV983yC1+MdMdyI2ry6+O+XJ8E7nmHyMVn/JBeAHdIuxbLiMXrsKE4JTLLdXiCZS5S
tn9NjqPtjHauzwz09B0N4KO4+Fezum1g/ap0e9XEcPvSvsfWrleoBCsLv8Zsl7uoWCmRka47itdr
u2Xr3FK0bXGSN33Q9n6LwjeHVBJh26hCHpG5+IzZE5Y3YmAaFPtSRx0adyxih5hL0cnD/nLz0e73
81Q96IPOOhAoUWj7R2PMHwicuQpaNnkYXJtJ6uVL92Dm92XsWDvxqymSnmvE0UUufR9WzLtpQTSW
9eVCVso1jArjPvUolS3Tk0w/6VGjbZPUbRa7jSzEiyje88vg4E2ZJmYLos62+Wa/yP7rAcZ2jGgG
hG/3cloGhzYe97DIrG269C9HH6bWoLtdtIeto9W4jdnHpouMw6WtFqbugRkaj6KIiDrfE9GnbJui
VOTFlkjMUKJSiIMF48dxr6sL4hv4+eitsbt0HNswWLTeX0NutTSbU9pMJf60rH78WocQzWRKzNDt
sfaGNZO9egEvvah4KbfxjLPIyZE+heVFw3PyaDqKFgkAZoZqoHoITQQHRcn24vUTT5xIm6sOsX0U
Ta9bhq2C+O2MRTe/KJtlGyqKK3vzu78ri3pnDc3G193Al9mrJlPeg+K627qzZhz2aFfei8sWZzPb
sDzk3c/lFHFGa2pllpCiT2pUKMvOkhai+dlhQSdZ7H/1hRfXvX0ot7dHfNW210n8h4bSxuflyWx0
v2uk8nhZ+cgHTfX7RSncVwNiWcUBs9L1YmvWr5rgq01x8XpalH7Yab3ptqjAHcvc4iMB5mCfJbRC
8Y0X899WZU1NIpodVvEe3mV3SoaneonNQ9bqe62wGJuK1mS1WQTxpkM6vfsSNKsHSV2rqM2vM2vx
RogfxqZyIfADGO/S/ETDettE27F/zMvAx572uDTRyrz7e9Xq1R3c7uj68Rdb4i7KAL3ddurwz/3V
bel9OftlHdPt/RopgEY6D3r+gZ6etSAU1tYhkVGY8XECUIB/JL2wmINum2KgN+mRSbhhPcerzSWo
WCSogxgjv/ioo2jpi9qiBUdhza0V+Q4R+ZX1tg1xxO+96nQub33DcM/Pp1DdbpK4NW0Ud35VqMhb
i1m9wULCXKenAbbc4umJOu1VAtjiddXy7snQE4Aw27d/ZAkBb4pPr4ZcM/C1Xdqj/sWa82x6DoFg
lnrVlpth4gi2/oc/b1X/uVsaFHLFGFQ0S3GbuapzhPb+6ijg9IfL/XcUAknJ+r27lG1j2W79vxBH
VLc1kEKpvxnoee8y1tlORX4nmoRoDZIzL7zWozcukISO+LeABqJHEr9sTla8iyyUHl+9NWJzS0rD
zdTaOuZri2FFztnVuN+cKuSL1wGs1MgHTYEMNM0su2M7r29zf8PKYVNGMqOytZMTj0NsqQ2qjAjW
/+pJt4sS+7ZGo6TyshObolAk4qmJLY1Ythd8t7vceqj60icC/hcuSeo2qbNjvQCuJlUjoFA9wH1r
/HvNzuo76dBaVa96I1KU4s5sIzvRH+k1wPWj2NwWKsXD3zYnuw3Phv6lC7LxdJnr4XjAQEw3a/fN
JHDuAkRZlwwVTWV5gv+Z78JsdjMzB3bHklIk/9Cj54mA53E+GOtzRNoHEIFoJ6Lb2h6xBQ7XTa96
fV1+EGPAdR01W5NiTRZE8HZxmL0XRSLR66sBN4CTqF5E947DJWfrKHha30izazCbyF/k5fMQXU/N
nQoF1E+K/VDpd0OngWyRCKtaFtiIVpk8xYTmwmAhzOqjDh4c2c3I1Rsaj0mgb8dkq3elRsE7EzTh
nWab6V2/aNoJndX7cHXiipNiOQRS/A0wm+kX0iD5To0acAgwicV8qyXUHpbPaKcaXqc3P7NVRTAL
LSLNi0PDh5efnZPejo6apkkHM4hz6LUEKsrF1h76qqn4XsYEUNcsTjsfYtVo9uoSu5iEBvfL/Lxo
eOUV4P7u8wy4k+zkFm48hN8GaeaEAPOcfQxl8Smdf7Tgpu+roTLvjY62ImVND3U7RqnZjp33LRRW
H9StTA8nuZsfaB0GNKkZHqoUQsXs5mt8qq8KJg+tjLiKigpALMk6OAXj1k4Whwv1Y2eKdkuvHaWw
ST5V+odFi+QDtr+mn47So5KGaMRJ8Ga01i+KSvtgRn8NMIfadTyMgxJWAWtQE1tbAv8/2jE/IH8J
13tofmjYykleojC0BWnpA/hcfCTNQq/Oktpf5r2SqstZtpP3cT9BasqxRELPXXabpBz3pq4n14OC
c/Xq6VNIJu9qad4WYehWM51jb9qI+RtJd1CwRvSzpNIwLg6LU7Eoz1yPdp6AFZydgNAj718ZDDAw
c5EChZPgBRkOBmsNvyfIiCIZM4DJ9aIOnrmeQZzGErXt7ttSwFTAsj17ccrPUwUxZ3ZG6yVu6/eG
2sEf7ZL8rhsnEJLRYt+a41x4emy0u8sHfptGIYKf+gvsB69HXNXqq+IWLTdvDLkJOP9eqesj1VbB
itCKMl98t3s9cLzc1GbP7J3pNouUwAuQi/TtNStr8j3shAqIj3qScrzgcT0k3BWr8w6TH9VrU2hZ
UBd60MSVslcLNCQXbBvqQ+Fkbmb3Cn6ZaX/MqwEJ+nhK/bBPTd9aGmimcuzi4BveXpIe7tXZKXJA
ajzdWidmxvx05ZzdzIGhYMODltsgNQ8YQcDjayYNmzIP9e7YUx0jcjvbfHD6IrkiuhK4wHJBUksD
fASrTVnbfgg6JYHdMSXIId52I2jbLZl1E7fY8j7JVAOnrfh9N2QYZ3eV4dZ2fkqtFBOA0MIXFYcS
YPVSdGtXYfew6E330CbNbhgQpRM5rZiU63zUTnnVpNfpmmQWsvjNfL+U0Hl0ZwKLG34HG1I8LEt6
bEprOk+psvtuoCkKoMw+JeqgXSGIXx8R23enqS49KMERBswG3yAiN/vZpkHZiGP4elBNrlQvxq3R
DAfTyttTM5aAyvjwXYmtS1IFMUwhLd2ZPd6p4zS5NmKV9wG5LpB1v7GMEj1e+7nELAgkQ3brGGXj
NTbqusaSOkelllsfCUKojUYeniNt8MLKlr6mpXO2cR6dkezo5C74isB9CgShgTNTzp1+SJLkoJUl
LF2jtz8mafyklHhoSks44FrXEtSz0BoYsbBAYLmS3a6OkBJfRfClojKOePARqkLJz+vKIiRYNyNA
GFe4VZpSeM760CuK5VPTKYGbZZALohHp0lp/0o2meoYPCyndgYRa8Rjz3gx3VhBobtX3n4agxM0o
Sz9JTbKTzalGgiNmWSDtY/5t57pK+s96XMYoZgQ4ywS0JdMk5h4X5mmqERamiZanNFdbbIqcxyjv
7uZ+7o49JD9vxOLgGpbbYz0QhJYkx02I89+aiiy5eQ8qFlbvKgtAP82qiewZGMF2qWR5qUlxrBH4
bGDkdt87JfcUJnyw04CLJYF96NZxQIuUMKGFlSIBCOJo11DgHPAuqOJh5ql3WEKmsuZXYeQ6CZKf
Sm9BGlobIzjQ3lUR7fWA3jvuUoePtdrPByfvGtcswbKoeOGmhWUQFOf2KUX+AqY+R1oe5zvD7/K0
wxVqemCpddIt86bVA5QKWwg9aGrHrqoak2fogM/a/MbSkup9JHVfFehsVwF5/YXhL9eKB1/Nv1sH
dGZNJ6E920ojKHG4UqEaBru0cAkLuIWkGzvhBb1of3tEDzAVe3VCQaFpvSHVmQWmld+PAwumeUmX
nZaW10vQviUIAUNWq64uK8a9EpofHEc3zlJbG/e4jf8Y5KTdW6aOr2HqaXWsH5uc1YQk/jaiyIw9
Rv7BrMfmaMz3uW4rex0HEo/wF68piGcXxpF2rtRF9Tr5PquqzqM7tK+zXvkSDzNqEH0CeC1os13Z
lMmLuQTMNwj/s46hEBBTtOpaMfGvzhT7BIyVNQttDs8WbKxrWZFqLORROlYG6EoLtJacZSFVeZxX
OZu+b26nslYeiylszkBzf6QIRJSGN0G/OvSmdKvkn+vGlF8Q1p1PUV7WvqlI4yFVWHw0usG8sdak
0PuHpq+vyiBST20TwepI1RlMn/ylqkILGo+i7fqCYDuina7cpATKAcldGS0yEIaUAN1sYq/G897L
NIRatbJwPN5lGLmG+TkyzC9lEGb71CmUnaPY415LuuNiVqVnDHoEF2+cAHt0tW/nk3PKm+rQNozK
Gkh8zMSOErLu1wxWAy9R5/vMnDocsdMev3DF2ckJCinQrLtrizfxWEvmSzfU9YMZSSwLTaqfQbPZ
SSPuXkunfkgxb+XLNoOd1EG6aU3a7mgHzXnszPQYFtpOZWVUCg1152TqUzkNy5WKKZSbGZP8kIXE
WYNSvS4aDB6MRRppYZjeZdUYnS31G3LE0m1nZAHzRhntjVSe+AoMH6DNwumN7TPQcjwQfiWJXS0N
Q08KZwfNJM4DqXx5LuL3wTgPrtYm8j4PQu3amHFlbecx9+z0Ro5a534ZHiodTG4LzQFwLas2mE74
Q80TWiat3zOkyIq5Q9BewyMNb+E91CtidgauU0NkP9mMXUuJBdG4RV5G1V6yAcP2fhjt02p76YMn
kGjE2anU5FupsRo/q6XKNXDK4emEx1j2pobXbsEAzVcq7cqQI2MHrMeD34/tZ2PFh5KoV9+WE9QE
5cfojPo+63vpjDnU7CuxjZRou3aziZq7ufMJgITX6gWREvzu/XzAP1iu6RGnsjnhFQK7CY8uRkfH
FCcxLzPKJ6VNZj9nZdZy6i+JoiMjBEnFdarhRsIvrNECuMJm/SHTZYLQRXbdVK19g+WdjbNV2u2j
Fm0cfLuAU8pjBe5pV4fA3OYwv7GnBoJ1o4/VeR61F6OJBq5En6D6m9XtAsb4FM0WEHojb58UxWye
Usa9cq4md6JoYLyGPDf2x2LnUKXjY2Ag8hMNKDU4ieSFrT2xRMWRRj4vN5LSPOpT3zyBfdJ2zhwy
onIgaYRKke7LSsLTBBuKeuqDEz0aPwxSfsXjS1f9OMm3bRIA6rdr5Kl4fL6oLMo0xTcnzQEMCgsN
oeQHrZOak21URH27jFtutB0CHHUS+V3YfJnMAn3tyclvzXqwZHeSQ6wwyuTxVZnYtLJsOWtReRY5
cRgvOR5N5nyNrRahi2EcDhAd5EdT7qZHyxfbIjHCFh3dkaW7S1mtmB/7MEiuHTBcj3UsT8iPji+X
CuPQhX7WIMB1KTP7/Tes0gGPD2DgbVkOzqqTfkeIIXwECBU+9rhi71P42P6lTGtqyGstwL1CzWKQ
YI19GAO7vRVHLKW23DLWOoicSLp2ZFV5VnXaqx0+mrbtq1YR3w8NchyqqaUnFY7LYxlk2k1vznci
J5LWQNu2hnVwFFm5SObbaeEi1/qqWodPXQ9pAQdm6yDKYBP0d1AYDozi1xpUm2uclODglluNWsmb
+1bHwWw7BzUAYPe+PuL1LcqyQqr9IpeCXd3/qKTeeoQQaj06/TDt7DxuMXvHbwZE/oS/jhQ9iCpx
jjJvwQfbkzsVjDn42+u2YJhrgnR7VNuRYA7+Z66ovCXjuIqIF8GxCuFcl732NKr4LTMIGDxrzU5W
Hj9VyUEeTe0pZTzzJC9N6GGF0Z9EhZFJ1ClZJMy71/qiCuopaeAw4Q0n/ZSbavwoVU5xVmbkD7K0
iR+TNalWaGmj5yUrVWRFYkfMUGtglWdWxKoUWxmkNCDcD7JeegAK9ecK8xYv11RGjE2hPTOYG3eG
ggOo2MsNco4rtd4rnUV7DlOzvCmn6quoi8XR9BjU0bYvHb/J3JZ5iWosvc30uuiSHymKDRCkm+jc
BFZ7R4hLfZqSKN9FEFkzjE+8ZK76p9YY0zvJYsK/5kTilKtrZlCNW1kQ6hoEVuYegYofmb0mnVru
4X4n99tRmCPt6KDnndgpY8t7X+Pzfjll7xSmC55UOYkyXL3mc7Sq+4sDRFkwQPCPYHBtNWzCAwU2
lTuRnfS4epgC2G7rVRZYZ97lUnxUeyfxTOTzTr2iy09VByRe1piYNXaqPLHkpTxNDm1r0LoHUWTG
Jkbri5kfxAHBZA7XgzZ9YVCkPImiLHFu9IoXQ+Rs1TIBMEnDTmRjk5sl18OuLpNjrTbKjaO346M+
Tih9VOpffBzHR5EsdoIzjNEp6wfzZ1nl2N5SKvH9VmMubeIK4Ow1YgGHxEKALuqxqFaUIPquDTdC
MaWc5S8Qs7X33ADbl/QivdVrA4m/SFEO0LC7B6nDZa7sVOfTXEcnfVmqHzhXn6dCim9GJ/karFrM
DsPsa2tNzNoK3BpW8Z2mETep67J96qvkr7mSuG2httDKC6Q4atOXnDjyC6jJt6krlgiiBhWPScnr
vSzpjasbuXS0G6+Y1Nt6UBCTa2LnaD31fb5zpE/gFPU77BYbArQQzSdTKd+3unPi3Qz3ViDVroWw
w1Aoj5aNQEX3tc2wdBpR6UIc2mL5I7IfigHxF93RKqShQ+cofyhagMOh7M+YJj/xr+8bxYzvS/rH
JVUfAXjOPuRbh6mjM90YS63s0tlAKWRJPDvS0k9DOpr7sUlYbigLwq+GtcNVWcHEkTXXbor0Kw2u
qNbE38delc9hZX212/RqKZ14py4LDBq1zj6E5kG2VcZ2mGWVrAJ7TlLL7+XMkvZRElvEfPP0roul
bzAeUZOpY5T+LDCW0VfeDfV9GUz3el+/6Eo+P5dtJuGlWH+pplw+pasJBPNJXDZxkTwpVodkGdJo
DEZ71U3SNLkvoIyB2ZaDz854DkwTqYchy7dEwTi4liZ0xeJqccVwOtOaAnsMwoXxtDyPOrqGFuav
6VQkt3juJIwQzWKndEq7PyIyGn+zEPfw5Co27wpEMtYAsMmwrfqmzdH0vp2tx9Qwwm9KnrwvDBt7
qRz9L6glRB70OrpS6ik4W0OTHRt9qm6Rai+JoCDDyTg0fFJyo/BiAMB/OZb0Yg3V8kNBeMZanY+K
ICPsjDYB7u6zOyZV9mLXs+4vcdQeURJQXIOpAYasdduckR5kaBbKmJKkFZ6CUTDc90PfPXeB2T3P
K0XMzIdHkcvUgilpJC9XIjupSrWr1Krfi+yIedgpgyHg9l3RP6fm+kGDP3o5W11I+1S1jHtRX4kt
E4tao0Krj58y9DTfR2My7UTWgT96hb8Gc8d1b9Tw6TeMGe0iciLBZ+zW1keW0NYi6ndwBBCoF1mz
G6HkgWn3RRYrnOU6ZAX/59msXF+/YGKfuD6jsj4sZqHeiGsPRjPxB4LvW405b5iFOzOrFOtPlXwv
bjOjeBG5bphDP9LTzA3nILobcFa7A7SQunnSFaw6UCaSZAgUX5lDIB+NKfkzbHp8DeXwDnNgNPdR
UL2TZKk4W7V+/6ZcZCOYqMawzNdDxyKBK8rCoWOkArB9L44fif2AsXeSXT/Uzu081fKhmVh3bDWL
Bi0KRYK3nDvIvNiXIhYIndsSQL3XTYm1nUDsFTs0iPGnLBs+4kp/KzfVwMRKLTUi6JF520Xz82zL
y+lV2QxHac+MFsGBtUqhNuat0kYcYgFusBh3X29ZZic4FeVjdFw/PwSBWsMD1lEz+1qP0dpyuGU9
X2REgvgPO5EkwWBu7gi4iLzYpc5zfhXDSFJz1bzV12Q7FeDi3B1VxTqIwh59Pvjp7bBP6my5RelW
PcNWw+KUnChSG/UYDsZyP0XzCYpljc7OqL9A2Wcc1MtbDju/A6O+4KGLHP0lNZJ9vZjlo6jZKPlu
yaZly8Vz7bfx4my5CiQublXlk6iJE7jbLM38FAeV8dKrTBz13tn2Zc03NWByujiGfYUcUPVS5cre
iiblIRvt8kWCi92nSXsn9iFBikYZ3tk3TVblez0l3KDbzWOJ1+9guLEKTlEzbbCdUtoSBiBAnYWW
Hw/VU7LgatdGi/YIpp0ZQyKvS59zc0SqovDQ+6f90/QyJndHdWBdZR6U0NVsjI60qqxPTj/zCdRk
8x4GknJtTO2NtvKn09kOz+OEdqfIKmWpIitjMlgzgHkkmAtOCNV4KCvafgR09JAiY3aQ5k9N0sRf
Q8Z/Hjpl7b2DsqALnz9FhNCqDrxA7+0WTcFSSopdpSy9V+QruaUorir44qgtoQ2SPNVKb3ylfZyY
VBkvg86aQgg/NspS6QMAf3h+eJUuU1/ErCnPbnJrq7YeugMOkY2tyt9TSbpxAq35mjvJx1rIkM34
ZrU5dn0srGpHjLG+Yl7yaIRqjOpwnYIRUNK7UAu0G6eiYa9FyZqILVtOtANEkMQNYHqhqhQ8weBy
pal1DrhZL89T2d0PTl1+ToglwojJFVdDXMmzMqlDTU/prlW1sfxFsxAttuoZ1KAUszrffLBM5y4P
DmaeNiBiSGJMpeAm+WUhSZhuaYUXDflTNkN2KSvsxzO93/eKXe1y+j4vHMbxKBeh5VVmoiIcUjb7
ZsK0diyC6KUYUuVoqtD3zXlIMcuoD1nexztTO1XV2DwjLMU3pke0EonVB5HrnOB9L03drWmZ2csc
IwsFGwnC9ppNpaj3dGWaT9PMCmQX0nuOmfwhSAftUCx5/6Ii5rFrNdMAGzmaTymSuix2rDPmBoz6
8JDHavasTmF8CK0h25lZu3/3x7//139+nf4j/F6izTqHZfFH0a/YoKJr/3yn6e/+qLbi07c/3xmM
4nWYqJaGuaSlyJa67v/6+TEuQmor/4s4M1yLJIqPvTV/yGTzLKRM60W2uYPqFLh8XEpMc9f8FEbF
9VpHjcu/QmPhu1bVykNIx++X+SJvW6Ks1PMAGAV7I/z2eJK4jop6iBWiCQzXeVPbmVeNnQr9W6Zm
Rn4U+joiYfDAoCNvH0WN1jZd8Y//+z/+81bcia9lNfPNg0H7z+x/Hb6Xt5/z7+1/rkf9qvWm0nOZ
8/d/rXITf23KtvzRva31j/Py6z+vzv/cff5HBvmquJsf+u/N/Pid97/7+wmuNf+nO//4Ls7yPFff
/3z3+VseF37cdvQf3bufu9YnzjM2XzWR9Qd+7l1vxZ/v/nf25XvTff7vh3z/3HZ/vpMU2fk3x3Es
20SuyTE0RX33x/h926XK7/4AZtRFf74z5X+TZRq6LKuGiQG0yY+2MGTZpducgAYHpdHRHVWx7Xd/
/7s/G+z2nH7fgBXbMf7RhDFZNAH9ybamm4pOY+Z8/2jCOKurQYQ16t3/B2e/4mYIQItA4mz4lv8X
cHaMcp9TFp/UGpkpHH5h06yJ2JIDICc9j9WbVzxEIWg+iIJBB1MswKmidJR3ulxIxAH3TmaP1xLR
++cyMT+gLNPeiFzYRrKbEFfZK0v5gGqoctCcqG/cdg3/1UjJrCio5YASE5w4y0qPKgCBvxBv0aex
xldXNo9LFJo7Ra666yWDlYmk1y5Qq/YjayHRAbLecEzT2HxJAvUGngjG4xryiekw3elj835UYEJa
DNu8KnPGEzFU2XfonT5WJXpsY1pZxNGX23yUq/u6s+sry+rvq1mq7ttkiU/tgAptCDZ8349Sc07B
IB10TY09iLnfFmLlX0B0/WC4XxG9bhqD9TlzgAab2mjuFgOdYGZZVwgH1EdEER9U1LAftIyRjpqw
zDMC7zgMMcKSzCS4RYE6XrVpOF3Va3LJakNYoRY7vljd2N5EZsr9m0MMBDr4ukzoKExn7M5Y6wn3
xtwT/VoTc2ZiHOjZXqkR77Py0HnqUV088bmR3LA7y3n7kMym/QEWv3lgvEE0eWmPc86CrcmS0Q5N
ztxLpfmwFEF4UzJIQTK3qu5Z077Jx9m6EkUiiawiOiQOa7WzIbU3mdrtDNyh71Y1jzvDse1dKI8o
ja5lQ4cddqvEhOim0SJkVEbPnYZK4mLK+W1gJ9JxVgaIz4Wd75muBoSmDO3zqtMb1vpIbCCND50d
PumFon4vSnVfZ7KNpV8QnWeENG003Nputnbl7Kx6n/YnJEP0Yw4IAyiHg56f3gQfMetkITZhMQxT
9KBpgV8Mxpc8zn6Uiyr5SStbHpp66jX60O/TupVADVXVFXzeCu/xsLqaWcexasW+1pxFv2/pTN3B
qs1Dq5Z4d5cgGHBcMvdBFsADGREQGVvjOe8nlLuroDrNjqQ/8198L+yEdQ2nkE8ZsiMfWkTvjKyo
P6GnPrmFgnCkoS3dYWSk81Eu1Mcoxro5VaUrK+6NW5HIepL4fYgqoMgaLUL5aGUGfXVuVavquk99
mQ++BojljGVIlrm6PZ3TBMX4QCAK15fcMXRe70teWguRXP67MAUUwbsAGgpNDXhsgoVnhpimqwaR
lmHFRk1r0guk07olyv5lVuxQVwyV2PpdvWQePquKBp58/clKhQIotgZ91b60CmyWX+YoRZQzn2Dp
rglm7RBE0woW7yV/2S22OhPzMt1sciKyHFIJzm+PYgmaucPuUlmc65LdKmNYcVR025fXHxLJsKLr
ujW5ZMVWKBB2bzdfVVc+NLOBqYHAIK+3ra5b7FerEVA3d/+SxCusXWRjgb7sMizRW6wDpweY1yxw
/rqYdj2Ng6hwfhSnnWy9h/G7/oLIi5rbflEVN1qzuRL70RMHnV8TLoqaD07Egi+8esMfcf0l5qjv
C7P/QVy69KJxKvcJSM8zOvOKa0kJHp9VqR/bPv9hSY6fjNW1lqu5183p+0EuCj97tLtoOYINXA2s
W8je0eiHTvOMFTZevsviSlD6vSgwmPEG1r5JlpO1zPCJFAABDfPCWlImNx5CA6mDlCB/c2qkCTCk
HXR+MQKPRxHzoBIR01LatQ6+Sw+YbNTVzk6HlkCDEvmVzRqDoXyPuny+Yib9mJQBODaEvN3/w96Z
7TiOZNn2iwgYZ/JV1Dy7hw9yfyHcPSM4zzROX9+LirwVUVlZDRTuSzfQL4QkapZoNDtn77VDVRCb
EgN1lOWPos3OKSFOyzqU2krrzWOGsCRzwoOvJNG59kuvEsoDWfeHrtS7PS4Fr7LT+TwKGrqXcmlr
uXFMibQ8TGTGlyWPn/J2pePv2KKQsRemVS75a+drbRTQhiONAgt5lPTZfmSFql0MtT2HcXcCMA9K
ITWN05iptPHsg5Cjvax9He0ASc0LmrDTRHIvKlp7p7HWXPE/CWe8A5JkN7rFPSE3rvT3gaBnUSBn
8RzzNMaIkup4CZNDsF4pD6Fu1cex/e5OVbtwuqhbuo1eLPmhfczDW72CIq2iG/LMwuTnJMfCNMJh
YY1tsyj0rNjbcA9tntAumudQt5tNZ8GYGhmwS3f4hPOePGS5/mMYAaGBtmXdGIW1V5TWo+EK2N7A
MbrYdpe2TJfdEJTrokW0kyPr1lXFwDyOH14N6iMlYKIJ5Kh46pg9D25BKE6/clStXE42KLrIPhGR
uInBue9Z71ycQT5zWKOqCREH0D0aO8lwlZcLiAizcCOWC0z0ljd06FJMgxEgzDqUeiKdUHRkCHlD
47ErHOER54Q0sIi2ea4Ccu0YGjMy3TUSSnGVWeo2sBMOmqlAGY9Qo21dsUocY2P3AgFTE1GJN5cq
0HXCbW9MwjOvKbR61erJ0yiAM1jKRir1Y9Nfh84g6KO49WYoUJdXAivcATYXeHU/B8k1VfwaWsFc
I4yQaRhpsUFR8UTwwcUeZPGkjMkpkbpc2TGzkBFUsMztlzSy/YOWlNUiQNFs5SBtospa1EQqrgi6
JskYKbGX9Lm77MVT2aTlgkzo5hqgHajA7uzDEih2YAmxpwJz9Yc5ylYisw4DOslE4W4S2BwChcje
dYdDIEE+GHxv40RCcDGWyxpR6LH229AzQh/iESpE2ZQXsl9YCef4ympf/Ur1QVnnWnHLLN6IMQSr
PAVzh623RzwAc8cdkmoRiuwQqtDLc9VMOfvMgOVYJY+UNKdBe21C/dG2ep24bNI360z3/HwKyCsJ
+felevnI8betJ+M7pQrHU21mOnqr9RQmFlNmKqtEL7ykA1kYoM8b3TzfTQkdrzJR+Evr1cJJJhiq
s9LeeEd7PZxSU1urGorKwCq+FbJ6iLPuu01+i6cI0sDUnoZMZezu8twU9qrjADsLpU3gg55w9mYI
PMUvFpXaVYT0cEESFBATIq6XmtW3HpqSG16gPXxOdG7qkBIkxUCcGgPehuIVSmTBuIgeySRUQbgk
HdEloRI0lZ5Cn85T61ViD+6i6xW6ne20TkCGbBr4QfvIJg+qXall3W8NUzR7Q2/8hYsybONKxuSB
+SE95Oo1Q6FECaHKTgPJRItcr1XPyIznMgytZTzSINCim9qXIQObrFeVcsgZTBdhEdHHsOOVW8JQ
I7XAQlnRvEonsEFZZxTrhm7+QpFN5mmyhVoXbh1LedJoMHjOoLZraQ8PLC7UTck46w49pGOfVjJF
vcMUT98H8rAWvH1nRbcI/lBLvpSSEtRh6ad8ZBDDrWWuJiOk1KfVuzDgbdAq4QhoKOVMarLtyBJb
iE702+wPI6BkiS8e9jwC3MpCq5jbb2S3qYs8EDvSXWiOJSjcCXZfu9rwx+QqV5o2tDbLId4MNJKW
udQRVZHGnguw8xA9V0YO6mbKT6qC5Njqy8vAs8fEuHq+gB6iNzAvVBTnJLuia3ZjGDqcRo5gmfel
qZ+H0G3QN4OKyFSHkmB9hBkPHQ8k6eAU9Qrat75Q9Lpfj9Ja5ShbMLFQncleaydeVSN52OCCj4Ij
6WTp736Uir3t1ms7clZxZJaHnL+8PYKCGmvIY8YSXq79qLp6v0Vxta1EhOFHr9DnRc2XwYgtu23c
2+umI723IFfPi+goL1DkvZERB45yrN1NNQy4cYrEX1ojK4OobL+lWfndoMilsqQ5qnHxaTJ73qEB
mnrk7KGjPdWm+h5m1YfdmEg7zPASAyRd6Gkerov4G1EuLcI2pVm36Dc4fFAbjar/SPH3wRVFSnID
EgJ7tPtlZJUMDsZYHu4T96JE4cl61Uvd6hTrmYI5iFWBjw6MXhx2S/NtcMYbf0NKqSiuS1XH7JiW
PxKJ2k5CIOCDTHQoOjpfWoj6IQHJnE8/wtI3vLIJv1ey0leDGSxMmJtrY1QWFe1NKBTMnpz0R6Cp
/QJko7oEy1otUiV8UzO9XNLaeJ5wDjK3Ji0MJmW7bdCT4gLFexr3DwFpMp6mhgaQOu3gBmp45qTJ
2fGaF8aAMNmNThDhyRiMU1ytAL9yFZ5D5eKnmhuqlXDdJWnL42LkKwh6SrBBp0tYW/lbM3H2pOBt
7hpNX/SybdEqZZ+wgTZFqokFQvtyXQfuZ2Ck35NgXrfZ6JHiFIFwaSQ0TVArLUcwICu7Quo+tsw5
1MH0+hxniHVTDNjrQUykbqYRN43xahYnopunZxRFzzUjut60n7KzB1wihIekYXrwp9SgZRrsGC9G
b4ru/tWKDLSZp4zm8BSowIdLJkFjUMa7etKuBSKs1WAVPZFGlnGRzSM5U+l2yJAjddnBxnrgmSEx
eQFL5kWcReNHGn4biMmIKtkuTacPTmHir7uk3hm23R6IEdpErm5tXcMiP1F7Y9kREL+wZfy0F87o
zwO/nnnhDEnPhH0UGqFcY4fNICAHqBvs/pDVqLaS3KyZb1U65dXq5pc2SH+BORRhf36cJkohjkaU
VeIPyBOx4i0jdMyhidU6w1KG9iEmuMf+gSK9IpHP31CjDI9ax+Ha26QQNmX3koHT3vW0ri85AJ1L
kXAuDhiNKcOsfHcWVVQl/HXcS/BGKGEztMtwF70aNMCvpdI8BVX3xTlxVzf6S1+r7Spu6CunIRCh
FoRyF8Wb3oXu1ubTt1oHpl3nPfOjTrXWRqO3RAXYLGoXscT55EufzpcTxsuhowc6CCyMJtP0Thvi
S45ObClE4Tw3usL/t6YBN0quiPZVE8Y5P5WdqDkXkjVnOiBuweoutJL1X6EON1CZY1EMF5qCV1+n
f1p1jvRqbcbMkuuUx9nKH/10O8/vFjSmcPSMHcEN1GvWLS10StvMMYHQjrsu/soTAmasygU2yFoC
F03vUmcYDah7mMtZClGE8L8Gl3Qa+kPwFTWKVU3tA6nDNQDhV1lhfHsB8jUtC1ER1GWl677Ngo0T
jIfKaCmguZL21XAG8QwPWTFoOWT1JkfSvC1L3eeYe8LGI9dN78oDZZDbqBXJq8ShSSeJTifD/LqD
wDe11ozhm8yV7mACxceJi6d7MAK9RA/a8ts60HXymAkBRPcAWb2By1WzPAi3wSpRlQ8fMyRdMqQm
VcXSK0GBqAh61GYUljSCvxcZwxL6XyRxBb9x372rRlZtmOlFDIb9HsvaMirzq1pboWdFrBAGNUex
5JvPfYmop676CBTiMD46ZtduCjXAsquT1WFJMmp6liMdqYbfHNIQKDitp7wb13wg5hZhus6bwtwo
rfUDLqqX9Qo02LkBPjL7Q26v9LtuLG+RUtIqCJVjQqHLdgN7O0lXXZMEQ9RfNy/Rpl1UZkTCvKp6
iOyrtIOzZfktPSoa4IR/emSrxwedTiwZjM7NToLIA32xJczR3hVF47mhKbwYZ+YOvfxKkRqcQk17
MhuTWEQ3YKwLTo1Svtl6NS5gDULuSrZYeNqlmqiXbujPkPZWsdNx/laYcVulIEfNNnrawxh0yADq
abQkPhmwCUrvEaAdhRpouGnmVTRfVtUEETCrTFYBFWcZYOFwzafVqAl3ozqYvNUeFp0+FpvpLbSj
ZuGYKp01UBbrIHir1DbaEHx27RyEEypKh2UXlS76ZAcXSsvMIYupMSUjWIM4T5dVGF1L0JpMmxNP
y9SEks6m1Ixsa8lJPLbpghqWWGTAAY+h6XwgpARTMyjjQe9p9OFwUddIoZTzBJjr5FPOw3IjV7Sa
WdZUur+UISU2w0kw1dTmo0oAzSKs1c+2zB/GKXgNRPHpZP7ORlawYy3CdEx8dk2dehH5GQQv2WtL
oMVLiWHatWskdj6I7nRmTaBHzEmniWMIxUQ2nhkA1Q0H4Qdg5GZ4i/CChanNIZGpK/piw7aKm8JD
U13ztvs3G4w5c0Dj2CFEQgfYfI1tNC3UlvCjDraFPcX8uKS/tZmKuJ22rE1LdlOOmlxPTnJo84Bf
RQzxuh2EedbbCsFE5z8UOANYU+TTEl//tKDfPy7rvDhjpz6r5fRUo7E0xfRIbgjSF1l8KG2S8fzh
B1Z+JOqmO23a/mhHPWlZFGF1I3jwp0RdlkCQKS4G8kwdqPRwvi4a6KmPpVrsosyJkIvbW6XCXkYW
FYFoY3jUrf7Ae102hZEsfWuWHagTS5aWqUdXT+nSVTKT/BAvBCnPafVWJvkXrF4LeoqsvRSDUIV0
aUUYnbocTHDGarBNrdxf+rE2eZbVPqA5wyHTvAbwi7yAHABcQOsIHfYiqpV3g1GIyEJ9Qzd2NXSF
+jb3bZVeC9YgPWrPYMDdoxB6sIRVeJj0xMpGw6sk+G9TNcqWyYC52K0ZpYYoWUMXDU59xkvro/+9
jiLHk7ATF4C+9EM4Nl+W6SgL2hHWqioz8o1wdgC41r8XQxOTvCp7zuJU7ysHOWcKxc1sv5tRb+1B
LpqLLLJ7r6GvvzC7svSSCueSZrKjYaGzzLLhlQaYiaiCoBV+wKDQ95YAW5jxn9oE5bRMo4q5bbtO
8ZqLRr66vnSXN4oHqJAm3qYzOEwbAqamQ5Kfcl85ziWSRZ0NDtHO1qXShFyVs+nLqpkEhJoEmJFw
7h0rlENqSkWfgNWShj+hWsp6CocLJgnZV0fBHHORzKetplqaxYN08XrbxfBlNnzfWlgySfFVciF9
d1E5Lb0OfmVvGJMnqUrjyYzGV1FM7ZYzm7FTiEIsGrEVqeszcFLO6fQsW45Zai5x/e1TAK8EQWJW
1P9AHWks/Qn2MxNU+GtxGm6lEV/7IbOWhXHSMtGdyDnmXzBNhBbhOhFh+DWnwviFUXFep1QG+pQg
L9bTpjss6hEnaxigc8MQN22iFAPU0BydQvnWaf4H7o4zujgOPesPA8sGIs+xRziGHl63nqUEgspB
eQsnq1qhyr/FU/KCu9NkVanp2xRDkzGMVwUlk9aHsypefYVa1AFDrhWmu65gUWj2B1mM39H2RCha
lmDizhBqEqavxgZznzwkAeNwZZjolOfwv7j95PflCJNufcrVFqtIgyqZlNjnISpOaZhw5h/MdjuX
KiiWqbUXltFCFUWPjfUp5m45iy6S7fbpROheYsV4ntxm1yvtjf6NtsKg8x7nQXpJdAhd8JhFPh0C
oUaLWh/qRRVU9aZ8J4qBMuqSmBgQ7nWBAH2eBEUkbN4ISdgwA7v2/pAj94jih8x6R/KKCrVwfY9W
h188mSmAVsc0gFFAJuj78EXrVZsLDX9LQfUGJSUTkmBcEIDcrHuHqp/8NBvKA5wyiDX3uzX/JHSP
c6wzOTh43vIV1dxpbbT16Pn+s9nq+KwcPGTR/O9qyvGBX/X7qNFOc3vWBe0c8Rrqxkcmgy9pzw2U
RH0trYkTmRbGTDLkV9/SabO/G2KBwlJc24y0z262ktOQ05aN6OJHy16ngcJqx1QwTGrhAku/fbHd
4ofj9DeyM1Cr4FTx6/QxtDtnbeEQ6RLXPfq1JK2dJp7vQyhCqg2aw3BexlBBSRgSh2H9USpYSZnU
qrQh/XYrxm+JYtWLeJCvbY3YFT1/gLkQvYupE4jKILwIE7U545veGLbEtdxEyVbvSMpRq2wfWw2y
/rpbqpbueuhDP+q8Gb0iy8yl3/MVD2S2QScOr60Td+u+N94Ug2NN6Zpjl6olJRjOG04WMjOKRk/I
BLMT62nV0O2lFTYsBZkKeaM90Tmro7XTtrNe6bMRUHb7Kqa/NDKNuMs+MYZWXq+1zYpCpbqaQvvN
H5CCKLl8Dety71hdcEwpfI8kyS/iLr2UalpdUuZndt/5l9A467ayK+JyZ+t+5Ckak5XCpvBCbDU6
EETMOo3VzQAD3JOu0M597D+kk5z7UpR1wtrgr68pWNtLXBRa7JyDVPqbICgXPl/mMq/RfxmOHy2i
okXUlHM2bSjHdVit141eX/KiIH5lNHaqyNZkcBdXxyk/Ee9RpaI/vWilOZynmMkbRYKtdKjRAC+j
I21RsSEdfZkHyY+4RLeY9yztKFGwqI5xsPShzFfK/v/ofzPH4Y7A+Em4+Sun7zeO32/3ul+8IyDu
l+iF/8+m//3nEqT/H3XRP4mW/p2WaZYc/UPa9D9DgqQJVUUp9A+Z2r9okE4fedQWn/8kQvrzQX+q
kJxZQ6QiLULQi/xn1hD9Q4UkNKRHmqabBndw78qjfxIlaZYtNMcRjukidvtdlOTwRJqFDs6xzf9E
k4SQSf2LJsm10UZZrqq7wCk0R7f/WZOk90ZETUy3jv/78CF2LfBVF0HTr90WXzClLvjfrVTXoEBv
OkrMfDvNSh96ToBwi/QPUdb6KsKGQvJr6+wmJiBN0gWq5+twDWnu7gAmSQDUmT2rEJR9mBePFD2g
W6f020Ye75VjoO1/baKm/POqNldbORkNxL/GFtYM9bUbRrzcWV9jzWyIciMYPPCysdwNUnZ7XrTb
3y9N81UcZGiB21ZxVpqgeJEN4WFMSXUbzyEp2ntIaZpYIVko90IA1pYW/cdKpuqWzTaeW+Z3Psv9
UjH3yv9y9X5bMmsa7pfum797WGwWzrzIJwdo6mvmdGwaVdKeJYGeRNoG8FWf+Cyuq3b6qDMoOw3Y
8J93TApcvr+uGvnSHU1aPv94phHfv6BW0EIPkA+Zos6EWzQdmiRwd0HmyZ/X75d+baYKzFfQJw++
YzcgB//fhkVA+++vkndM/Jwfzwv0Yn9/sV+b+8v+ujo1mKTzoo0ovXPnJNUrsfq127i/v1/X73e6
vz8tMkl5EIRkTk5KZ5tVUJCyoNHMpNr52DGSWsg91eduf7/0a3O/rZX9s5q10VopgCm2kcbXAKmd
rXDAsP+84b5Pm683maOxqHdY5Uy0CU2cFPuuix7AztFbGl+1OJqr59Wu0gr7ORX5Y0sc5RjH4hrS
Fmc1Y8ce6aXaQje05Ozb+MPxrIzHMAq1Z6L96PbG8VtBu38rkgo8RZWgJSdK4c0y9dcgQZ+GP6m6
jm7yw06d4hblG02H0C9jc9wmLLFutS03iBJ8PMpqsQ01tTtnFGkXVaiPNzWoshXTOYe6dDLd4J2h
SorUp4Cp81nPajmHm78UfZI/xGlSkP3aGttxVg4purbNM9//ltAXvPhajWdGTfobgbDmiv4mcmTq
i+hB65tfEUNaIpaykChdg9G83W/O2jDcIF5mot4iv4tF+mWSb7oeVCX2XL/MvwWdAsqTpkrdE92I
KzjfFhPP6ui6cSN07HuSlOiZiQp/FNJ6jH3RrtqwU7eDQxhBqpoAgEAH3NSpBWKp4/TqwwkjUPBJ
ulC9xkgBYSeo+k2YZtYqnSx6kLGtnYWVoKMZTvTIGhy5VvtqFGdEIv1tItxp37Y2MYOsFW8i1Fuv
JKrz0JN7203D6wlmaXsze2eO34oaD51Ae2tKK1oaQJv2qZm0N5btrJwj98ybeB9qq8MPgK0aUl59
q/muyZnPnE1q/AHaT74OUrzYUquuYZsYewM9/EIiTWTUqfdZowbrpqqbeajzH0Y6kbsmiMt1K7uU
dyG3cegHX5GTmwtHNckytPVpX2OuUfxhpaBKeFcLwgERI3zSoQBsQj3l7Ey+eSyGoF0Wg2l/Tmsi
jLRDmVv+snTlsBQk4x5VTcsuoN8p2saD8ZkJE+tau+GPVj0RB6OtU9MOd2VjWme6Z5fM1l5s8Aif
U9+CsG805SrrSBzaTFhElbBDccgqcuuPxIj6lYsJcJ34xrUl2v3RrN1w4dtG9KmMOD5E65SPbR3q
ey2Lj6abd4ATZHM2xq6kVOTsEyblHydmASF1lLY5pno/PCjzeqAzsZ0jbR1JtJuqhaRC8oDRIz4E
pgH5Kq2iz+icqABHfLAWDxhCImpNZn6gbSETzXgU4fjcDEH/Lto+WroRh09URaBhCtoWadztbcfU
qUq5+uvkELIZutdAa19ojZaXFtrtVpCi3hglMICM04iLnKkskkPcjOKjLmvgQhGhWo7PWkyGM9kJ
V8Qq8rt950L4pA3+nrIoXehxB3sxzhtWT8r3gcrWTgZRyLBVth8WKZHW8FE5ZN+UeiM2qNBWRtgQ
41ak107G3YfoLelRdjFOVtgJQt0sunXWrVZV7ZD1jbHUaBWU0jFf+P6wPPeiWyYNa1UC5o13KHWe
Nvn4RMxi2samXq+rpCIoSk2qFQ7bsc/lO1a4iayeHMdwlaxIxtJfJKCv+2/TqgO00yBzDo45RI9F
a/+43y5S+kSmqegny4npxprROczw1lIKyj4sS39lRoE1CMEi8aqaTlD0mBJJ3KzTXE1eJ4wsnsE4
zk9VDet46imEflFhMt4jOGFrzhJMQrImuFkiIB5RCT8K1yhXpEkZZLlTUJMs759hZJ0aUfvvWmvn
S0MLbDJYpfnY2APxwyO/t11+GSwwJ/9NhxR3RS+oQ1LE1QTH8AeUr+Z9UMAdJnavH4F/aY9mT3cM
vMK7lUfJ0nbmpNo+Gk5GZ78kTXWpfKN8b6ZZDJSgX1CynnjrqpWeHjE6Vab5vZjHfNnUzcoOHRvR
BDOgJMu+UY97toJTQATpq3DmwmdWXv1OabYZEzBVqtlTUqanAeP8W2lRfDHavN5VDsOybX758ZRf
0zbPFk5Nzqar1Na6sjrnbUAxXStieBFTrO7dNKFLpYXOmxaH73kl7AeZmRp140Ff6mNFz1wWVGi1
4jOBv/FINE5Etk6TLBEDNjtF9DRUcvVdGDJ8GNpBu8qy+ApohMH4uJlKP64IMUNMgyYMoQCDexh+
KCRivzeOrqz5IrTN/SpWNL9rtqHLI2onx6nto2BIuzydYVS3lhrOA3SlK31QE3LJBrPrcPbpK1Ju
4lfREb0g4mzqy0i5yivokyEj5mBH0OKvYjMct7qPvCh3Q/eQGHX8otB/rSdRvjGTcjdtrtPCduiN
338wsldQDV0jObkvqDjcncEfc0UKVv7OT4GgIuifOhnS7kvcXRDUjBJqVr41oT2XaxiIpqB1vyFD
PNxvh+6nr2t8HptyfsXYSjZ5VqTPCmPk0R9F+fPhtTafHsUYniSNu6diDHapbhRvYezEm7K3gp8P
T5t+R8lcPlEcSk8IliIvmV+90xpaFP7YH/tElM8ZZ/z7wzli+g3VZvHzqjvUx1Y1jW8mEOtTY8Ek
ub8rDSOcxzgWHDsK6C/agLJjftps/n5Aj5Xr+1Ul7C+ZTONvDmSr8/17u9+OjIciINiVw1gxIAgg
X/d3VdPt3ypp7K/ud8OY8S3RS/lItKRzzgR1tPubNDIOHymFshdIGV8Hipv3d8XZztgaaTyt7ncr
OdxC7G0PULbkJXKZ/92f1mo5pzUK52FbpPmtrYiM4r33WpJhgu6Kny9eZ82HK+qU+XATXgN86z8f
HdY9FUEDUFHmC+VWE/g9f++g98WOYn7t+a3JCXruBw5BhjmJ/rV1vF+X8SfCv0Wm6+PBzugzLuPZ
Gc2CltKtSfhfhdfJwz86YtuH8pRCxd9y1PG+Ew0k0P3GGnqziAFdsZoox7QoQeYl1UHMmzhzWeXc
Lyr8jmA9w33S2/lpppaexBCcewFheJDMrZhzsSMCVEGmFW9g0CFr1D6bqTScy31T+1q4C9wR2GWV
TDRg5ujPFM4iKymC5LIe9JqRfCqTY32TFVIhH0IUM2rsaBZltW1bUMa/701UjUYWwYL3nboyTQeD
sv2iHOb6s4UyNxgVzJekR8Jl1+2Jv0E3PYgs93FRoHs1aTCbTqkhJXOba+iiU0FN0G+7AH/iILRZ
I+BX6y4jepzCOzN1XajWskS7tMTWiii2KXrao/b0YCgq/bSgnY74jKZjEZgQPeOGluZ89dcOV0Mq
YVoVfejJKo81y/V0CcwCzmGkg2nM7Qx4dkN73AlgyIhWuPv7putrd08IJclj9+s22Lqfe3wHdYbU
WVNGk4Wxvg/OAad0/ghCx8HWFJ/ZTAX07U08wiB0kyC/iE7NLjVqYGKF28P9mtNLx6Bz1/0YBlXb
3u9m2o7qBXUyrgKK95fagVBFap+yNhVGaQq13NirASnIhu0jDOu1FYsH2kHMGy+lGbQXhnCizaLR
Wlmh1lwA8OKanTeRG0uPpHnl5w5LXSjYXE8pId3n+0b0FZ3Rvjj2+IN/3uQI9c+dkS43TgnHoQ+q
Ta/I+Ch8iYDifvHXJijFm4uI6sEaxxORyTSZajS2nhYISW1e6w6lb4FhAihAMwVwHMzKfEFFGkxq
aKdokZQ6I3DNvsEfcM7Y/NWlaMwW/ENsbTSD9Qh1+YjpMNXzomU4myZhvLTaE8VsL7NC/mjSBVhR
kxKndnF5DPGOXWXc/tBKs/emRBIBQebYo9Jlqte5af6aZN8cOFmcTDjBjFNdXTmVQVQtFOgRExLM
IHvr+6r7kVuP6WgE3wl5XEfO+BQLjfls2qa7zjCSjdt3yB1VzhPgJLQaV0rqTmuRdYgJI04Tue6g
pUxZSMnUXSdNSLIQrsjzfZMAOBOd/KyZsBUr+vkl0zBUY1oWIAlDE8tSLNyjluwI7nTbg2rk9cUo
1Nbrmmn8ciXky8pchLbrPAST0kLqy80nNaPpjlbsA4tUsBXkhu1KV6u2neJ2FwelDsQRTkpha17S
xowWnSucP9yEdqjSG49FFqee0hpH046td4C2gSe1IPsWGlJHrSvXPafVrcua6WUcgPspuqmvSOGD
VBxY7WOWimTlSOcBrK61HKK6/szgHDpOfjES+RGPen1M501j0a+3enpgjiZZ9OhiXVVCPUri5RWr
K65GPibr0C+SnZ8V55JcxmvlkHIJreRi6mVyCGulAV/OmKoW8g2lab6JGVa0UCYb3MwkKht+vLaY
X8QihmheIpjrbavdxq7mrrsKiFJhjCgOVJM+WpquhGIyZ8U//piI5iVRJvcMq6QGCuG7a4aZaG3q
vfKiVlBjdYlVWKJvmsXR6bZ1EKkoialfVb8k1ZamzL6STr+J6nGDjNg+4c9yTkk0Foc4N1YialvP
pn8l0TgO/SFSzeyaakl+lYYpSETXkdq2Jqv6onMxw60gm4XPoRqFz2QfrZt0FA9Th1SvTQMDF7GU
KEfAy0Vq9QC30djBgl3YcvKZqIG6nFtfa5/ix+l+W0hkX+M2xUMkUXvU9WsMKu0SdCK5NrgrAG5b
H4JeI2IuJfAUfqVhoRVoOobSaE9qDJytmoC8kPV4GbNp3NcxxEIWRcCUNaRy8yaMS/nzkpGbqP3a
MfNE6kMnCsbyVBRtuastmQOIcX2YpLKttXOXUwZL0t4Gdoh72JmUBxEp0R5wIAyjHreUFGngGQor
tDRnnk2X1HlPDSibjVl9pUOPX8Ss5EGY4bq3R/VEnrZ66sGQLmnj/JFamEHcfujOKY6LY9539VIX
FUDRvGHRM6I9aJDmIRSektoF2qTY66qsDVLug+ylHtqOGoOfbpCVOzRb0dTha2H9ogMZ0Qp0q+gg
qVxFunZu7SRda1GDe84onDcsFUERdwhNDAvRRIscB0HyQvh+/OLgg1vZMiw32nwVK2ONSIM2cZJr
4Tc9zB8QoY3fy0HWoSdUQUkng+27VM1+3KBjoDGlx9tWSdQ/Yj394hWqZ0AycPz5Xv3Mtndl5+jL
OMimW9JPp8GgatFn6sFUi+hqJaXBug/wVm7aRxSzKMwGLb6KoY6v6RCCdbN0/BD4CKRok89ah6zV
j+6T5vf2tkhzTOxhOG5qcLYgBGdbykDY7wLsT/9VN87Kp/94CMoqBNwRAKyu2HFC4UznuIqng92/
pohHv02lLa9Zcu2mPgsA7bznWSK/qxUqIL2ru7UyuhKhmTZdbCcQF/xayCb1WfnKd5u0lrISriyO
941KWWUhodsgP8ZMxiwQCW9yj0C7+9Hum1/2tL/f//P+P/cBWQI6ePej/TfP+Psj/v2r/XLE/fas
9xt/f/z9Zf7l1vsN912/vHG/P+rX/t8/E0con//X5/312F9P9df7/P3n/vXI+yvdn/LnI/+T7+a/
+9y/7fvtm/7t1n/5Tv5+399/np/f1d/v+/k8P+/x63P+/oi/fsafjxgCF8IzXChtoCmuEle77+wS
R+X9ehXDHPyXiwHrenR6IBUXDtPX5d1H+F/sndmWo0jWpV+lX4BeYEzGreZZLpdPGTesmJJ5nnn6
/iAyyyM864/qvu1VNywEyF1CEpids/e3lTltdOqoZtNi3tYGU+Tkj9U54ebjVs+Zckjnp45zZulP
q/OfcefIw3n1pz8GrolIyo9bf/yx2eM479JqeJNan99k3VEe7sK40ojhAnI9L35s1SMFtZs2LwUU
oA7emIKAQ1XEyiumRKMp1mheC6eff5IM22wO5AunqAIa8bRQ3h//WDU8BcZpU3yd3afzYjY8vj+U
itSJqZjMqt5sgJxXf2zlpvmLe/X9qXJ2rM+Pf6xySROrYAp1clumdLtifiXdFBX4Y0PQKQ/OlFlQ
TlmN0eS6nBdVCqkjJwh8OdognTE8oBKYFuWcNDOvJgmGX+5Nf+/iHP110Pu2cGohvT+c196PC/71
jPdt7wfP2+ZDfvqngwXRbjHvyt9fyo8D7KRINnnZ3qnf8ZlMH8y85k7NEpdsUKY3055/t/vDNrua
oo4Q7tNa+fE3Pjxdm/st01/7cej7f5sP/+mZH5/+06uRXkX057xhPurjofPj9/80P5z/0Y//2UIa
WBQUgG3ZbtqyyY+RghCygIXZ6BIlaO+Q3404KaxtsR90Jh5SJVspGmWyKnRtONWM39dOlUYvuveG
rK1exKQGPDIDr/ngDftkjHl0F6XxqBX5Ro/U+mvjbYGSIDYMY/ecKz2ClEBV7+omgziLbs3J9gIn
99NQ6dix0v4xCAlubkriTszYSfeYlGir1sa5lgJrUBLikATO3n+CBO1fGqtIruM0sWx82hNUAdIV
n94LfpyecGFAjpYk4XkZFFN2g+n3GBXH8ty3T2Wfp89mOlqnrBsRfmEAAZSABTfwulVhFvZXK8F1
S1XSutHSala51Xz3oXLvBiXobgFa5KXpONWX0HUx8Onik9TCSywy5pYJHPM8U9dqHTSIpV14BEGh
bUE4l9s4nyrKNtM2acffurJ+i0I1fUYZL7dKAz24tLzsOWkx4kox7qvRRAqoesZdl5Vxn4Kq8yCP
bm2c2beo1qhq/ZtvKCMVJLf/+kK/fxHej57XqH789fX+t9/K9+e5/+4v/vQTUa12WI99+3mg1HQQ
aVId5rX3BV2lNqbEw+55EfgGMkRb/66lsBaSQa8O+rT2/lBFj7oMUhcjA1USnPrBiPx7OnB+PK9J
0Himlti7roqxCc9PnhfzISVF+782vj+lmY98f5x7iMx7kxBew3eioxG08XFei4Mkxj/nLXpMHXCr
sNX16OUb06yAQVX+cV5Imrlrx633EJX7Y9gN/bHWusfO7LdWZqHg/NfCdoPmx8N21HTGlcN13vm+
/cOxZjxFWc+7i5pLZ9aPUPeSLts5fVGtfIq4TIdZRI5f0SWilz4/lEoz7jLpLD9sn4+IgYDgp/71
aaniPaxsFORHQ1dTkn9qfUUwgBsvnElIQDnZ4bOblATm0D+E/qBtYln9vY35Vnugzga2nY7VfFhb
mnITUrinCiExW+Wu/drkxpOa1toKNne2mr96jR4RTRzM8IK+l/UblCdlZ/mBs3SwX7YWRb0aQukO
Nj4DiWlhVwNDiHmV0v7fjwOMUfGimja8H/rjIOl5W8UhH2bO/GjoM64DxdiUvtUdhBH0JC6HFT0l
xBDhYGiIm/vuYEw7AOoAqUZNvpwPnhcSuEeymFcr3JhYh1Xs/G6unmzdWfDG5EJMmJhyysOZF/Qr
yDucV82mhAc37zemg96P5EvFL1Zxu3QTlpo8QFV0NrAgt0lYtKAnBjpx02J++D9u63NQ3G6vQJV0
3GonAaAg3KMy1tTnyHDPDF5O73fJWmoUv+cbplWnItnNt9Kf7tKm232yhwHLl+5XmJ6wPs6v+H0B
tOWvd/FhWzW/n3kjSGpujfP7nw+XjX/3mwwSSoRByquLYO1NXwC9YUQxfyvmh50xpUHOX40fq/PW
ef98JKgz9pfVEOJWMh9rem0LzfDEGtv9xk2LkBAkU8Uc6msIYfQhf5ofu3W2SozS2M07/LTDqj0d
V1oK3MD5cR1aNIN+PFuAKExL06ch2vy9n2k58XRhVWMNVIODwGGxNWsE9zpvVSyNSTWhZzXus3ZS
UeiOE+y8EMnxtCMZlaWdjOZu3jdvmtesaef8kJSyVyvEzJvmqVwGxKFtXLVsDuZ0+XhffNhGTcDk
Z8GgeTEkgVzNB87Xkw8HOi63IwJeoq0pCevUB+VpPp8/TvL7+f3wmczHzNvmxY/PZf71Nmj7NwhZ
H4MpqhTFF9ap8S6mJEiZFrNBjVUISP2yk264nPcY0+55bV6MlOsnJ9svG+djqpHciMyQOqY/hZil
Lr6NQe9qaDJ+udFQP8MX3BOzevixX8nkuOmdDnsY73NFZMPRaFzSRAs9Hg6aW7HaKcajZRKAOG+b
FyXkhMP7w/dtamNTMFfc2N9rnROA4ueRDMUJi31YUdRPKYjgIVJ9PPYpJqzS6oOVyi/x0NaItP4b
EPjfgMC/Umv/GxDINPW/AYH/PwUE/lcU/n/DpQTKjhr7f9aEL0o66JX/v6DBNsmX4Bdt+I/n/g2o
1Iz/rZrIxW2haQ4Yf8iTfwMqdYdduhDCMi0BRvIXXbiBktzBmYf9D7X2uy5c1zRTcywhpCrIdvp/
E4Z/kIUbli5gX+q2rduozQ1k8D/TVrvQ6FV68c5TERCLpIoCVtnUZE1T9UV3FHOTR7l6tsriaewM
BTVdF11avwcdk7UYa009UC5R0pjbBBjEIggnzIhhRZcSftsir5Jsk3fleMiDoV81NIZ/OuN/sTd/
hsVqE0nzHRZrSAMEgGVq4DxtwJ2ayan9+eXrxZjJVvfBwoO2oksG6kAdq35Pd2jYdIPprGlX5YsQ
PuwJkl+8Hmp62Qw084cxpQ88iLVhVP4l74MvnkckTVgp5tYdSTX6/Ss19X++Uttx0N2j0QMLOlFK
f36lRUZ+H7SD/smx6uCQNX39mPdw7bHF7kJMtpCITO9N1cmPdsvAQkXiBi8hrJgU+HLotM6b16Ew
Qf3n4n3rAXfkXnRN6jY9wn54VQ2DuJI4x/cpwzeDuh/udAtmdBVvKBvRadbb9j5oxvey3Frk7ml9
Uu5Hp1MJtTL7HV0+pChT9keoJPEilRAygoEpo54CxBSJiT0SdwFZ6Vu4tvaugpy4UYdOo7Dj7Jsh
fQCGWhwLgIIPDplCGUZpjHU+ZH7fCIPT78+m8c/PXfJ70UyoxXzu+rz/J0gwcrdK7xs0UKrfhDSK
wF9qNrk1WQLTqbW8/KxlWrrMAverXzMfVLLiQUgHZXIro+9RvhF2pnynQ3m1h35dhdpEMCgpAVt1
soLoei9Flp/HXCYPBq48hL/dZhxSurR84x7KPH5SC91HyJpC6NK7q2t+1wWQ8gp96WDR75de3T6D
5LfypoJWlPgrqzU/e3l9Y5IEuKv5s22z7D6oZUkLHCICXttPJb1a5LvN5vdny5y8Hb/+SiS/b9PB
9iFpiX1EKnuJqCppVO2TiE1vaWkyORIWyQwlr1a9pWDeHoJXlaAkJqywy8vezbcOaQOGCorEGvRu
2+WZc5K0GzOIL8R04Db0JBmRJABu4japtqRGPQRMYre1Uo073BDRIW0D+FlE3qGf8fG/WbaC9dI0
jwZ1hU2kBs4qBsaG77q2n1obUX7Y+GKN6TG+9SMc9AgqguL6a66gTN99rV7VlUJUmgkeDgbv2uza
ZEVIo39Aj2A3BVmQnQGFyQHv2dRGv0b+hSnX8Fy8427xrXQqDT/36K57t//yH87xdKX59Rw7uqar
BlUyvo+q5N7x8+8bElIv1CCrnuq+DQmPa9VzOFrREeJjgMuSapgVf07CbA0CNTqXVm1ugk8E5Bao
bey9H9IFzbL4rVdBDSKP2fsqJhCSi4Knop4ydXP6uiJVCI4LsuxNaaJDkFsavUcXEysg632TJN+G
BJp6EYbGvf9sKIFzhnACjygoI4TlYbPWXPCTQedOLl566BPaeGkp0gNmLybBI2i1TleQPHfBsCgB
ZvRd1b5oOcmHvQVIg342Yukoqy5+QZe/6OoN4rAK4qWuEwlke9dgENffn1ntI03ZsLgTC2FYpsrr
4QL465mt/cArqXyVT3GOAT2DFXom/ZWUCRtaVhAqaHoUq3kskj8ABBknUTi4SEVXYQ8OmpVAyLci
+yijgjMG69+/NuH881M3+NTJzrBgUHOH//W15UIFy9V4+ZPXFPJU+JG4+6Wp7N8CE05IM9BR15Lw
qDUOGit4gSAfyXjwe4NkPcBSshQ3XLBhZ1y9jCxdSp2XvktMMhmYugsJK8upvqEsRCROFKQaOi7F
TG1TuPGNbLzyq/cfLhWzT+3j95jRC14021K5Wmgf7qgR19JYKkn+1JEhSu5yb3nDDt/3hKDy0RTA
SqtDvPaVawEmMysIFNmwd+JEAaNHkuAQ59cqzJy91PI3XnPG7eLYS5In0yLRXxAmLImxiaEbGtWK
O89EYYdon0jlnhYl8IGoTR8ZGKWPBULcQvjpgtdBXwIQydMQfNWt6q2YMhGQCS7H1v7GC8ywPcQ7
t8B34IvQXHS63Z1MGVCvTAnxy1EAEXrYf0NUVyvdCyQq7UXLntsyGGnSAxUzHesyOtkjA6VxQzzC
n7mqVhcrNqY8aYeQDy74U2xenHUoI/rUXodQwmq6n0V5mheE3eQr5ITVVnX8+BzZmTg447BsGusc
V3r1UpQoQBqJEKMNMDsUBgL6lqzZPfRT4nQtZ1uSL4ecowkxbTdsN834OqiGC9i0B4ppDv7aUoL6
mGe4JorIWoguKY6JIvahF6WPlRoTKfVoWqRbBYYE7uL748p3k2Lth/6rN/hfh0IJnuw+yY6l1r3x
r7hhjzTJzGzdrMIGpSo2Fe+pqbdhVrSXkRW11ctjaBmf+9gRpzLBbOI6A4GujQ2AL9bCTWJXBFrk
roCNY3wj3Wo3EhKHRTqk/xjX+qGpkqWoFHHpJyO1MprGCvpEv1dIPFqMTQL9z9sCaK/JCB0p3/cu
GsOOyEXXS7R9ytCozPuXpO0PcUjmUAcphKZYvQBZ1b1wY+VaAJBVifNvWYIv3QjXIbJkgh2bei8K
lZFVKrV1DcRpkQXINXBJ+GupuOeg1ADLFc1wxoxHjSiqknVnVd2JLACj3GWRsgeeYRCcMcTrcvCh
L/ipuTQNl2xzfDorRc+JHhgH6xAVzee2xNsV4oI/wlJCk9qlyo7fqodkdFvgTTtYpITEyoksPvH8
++vQ/Kv8cPcxYXmbKhx8JhjGh2tkmtTEjZl59qRZ/kC21gQ7hS8CkJbElTZTzhrq0jueHOxIRnUs
Ej8mB0Jwmxz1xxSf0qrSSmigeZa/RNBo/8PL++dwzTFNZjgqI3ZA7M6Hy6SpG34LYz17KpCg7Xu6
BmuJ7UnvfJJfhz68W3qPClZzKmKDjmEUt7c+araGpBQdjdZrI8yn0gjiC5YuSCkxRA6j6sfF71/m
zOX/cBYZVsIy1U1oU3CRf72aS1o0Coq9+Kk1vW6XdwyTlVZADI2He6FX31TCAkHJpd19ILs5VhSQ
M25rrDDuANP1xMFE2HUMx/gAU8N6hCLyXdP0eG+Ujlil9bDvYqAoOMDMU+ADm7E0/dQXKoxbbqSi
cT/1nlVc06Swl6MFFyiGg342de+k6Qza/Sw98wt5gTHGWGbrGnW8Msg9swak6YoZH5QcziHZU+si
llgOkB4suN9cpWXIx2IEhWcn4Mox/EEtMBlluJ22tfDhbGMtotwOz2vjZN3WKuMG0IRO8rksHhw/
P+DKwPwE8uIl1Zo/R0WHZKwQ9wM58ptn1Mo5z9MveqcBgvAYwHoI2c89/Pxj4eSroGmiG8gH3AR5
itaVLGKTex3eQnGqQDis2lgxyHdP5L43u5fQAIAhS5UMMgB0IIANHEw6AcS//6zx4328ddu2YWiS
CaRuMDkSHz5swaU7t1OTFIDADddZ6wZHHdbUckTWfmX0EA98qnzOoCGn14BrEmIsWNkggUvRdvBk
qq4URxoq5k1p5alqnZshUvElHCFtwvz2NGg0wJ6DlRU09h++H/uLQW/0Bzio4lgLbuOgaJeS69mr
kk2h04BWPmselCEvTv+cQKium78RONU9A05jst3L9G7b0C2Lmo+7s0f7ouRlwrAYIpAbus0pK6tn
J9e0hy6u26dasVZqZpDvwpz+KKyY+aaB/KxUnFsOUOfBkMqKeFntTiqhuJtGVeHJJFelTExzyXTd
vPWFYt40oi0dUvgehFNYNxWo8LIxinAjw2gzH9XiBr41Skjuug9Tct4WKP1WUSgXOImnb+Mpa1dJ
E/U2S/DJrPxUu07E96+MjnJaAD3BCNdH5LzZJYk6JSTShZ3b4is8v42BCNhrxd2C9PeYTlCTEGnh
pjedehribZpQ1/4QFYyYQuZ8Dc3u4lp1f+FGfkXOSCKQTL0rHPK0z+IVKC2xtYAIgWuaUpF710Zi
Ad4/LLpHLjrJHqufvsBQBdmsUQPcAjn0GXxkl6bJtBO6DECCag0lxLaOtZN+N+2ae4kj6w13lv5g
BPBTwvhLAVbrxVcexyqJLvy43VPZVMsItPcFl4hzwYjVwT60/G1dCObLLhrMhFhvzFlIMOK0y1bD
FOEjKnJBqbBYMO+M/K4WQHZjka81izxFs/LTPW4mb08oVnlRPCIHqb+gZed3tpNQs/d5AE2qb/m6
5urwHy6b8wD8l8umPZVf8NWqQndIP/lw8xnTELY5P8C7idnyLiK1XeMsqYFjt2utztSFrXfmNZDu
sMljM9mbSb71DbN+a1y5rz1ZQxQv+1sXm8h1rQQyq6+85FFov2ZKc+YylXybxvBJ8EdrRWQS6Qq4
zT6z14n/bKuyIrlCqfujrt8EyQpGK57bRuSYKLIa9T2JFQq078xp3dfKKk69lPvWG6uLGvLdsKr0
kw/4ijQ5980osK9WjvdddOUpbJXopUrKZ0sxXn2PNEw/j8tDOJKMWKXdZw94C7uTr5F9UJ07muSj
8Br1Dabto/SV4sLQqX7M5JOrQAT4/dVrKg3+OkonMIDJpnQMcpJwJH+4eBH4Jcp8GOy76SakqIco
iQOZL3S7NS+Yik5oU/ttZAZEcxGytCmonm2VtiNOotXFPop0sTRxRB1xFxD3PeC+hoakr/M+Lje+
UuXc5XQyOXAD4hswVrJV9a0WO/dRDOXu9+/Ftv75ZiRfGsovoI2ZTP1jdECGzuB5ikfAn3qbEymi
nABQcH39mzoMyR4F1LBR/dZeM8jdj2oVfW8scYmcQBzITqtB1jJfwCG782u1uVWd7r8ERMea4A0K
rrpJ6NjbMseR0dRucNF1789AiYsHY+ASU5FRdiJAYNUncfNSO4oDSD0jq9rCdIFrIfwiG+NLObmR
3RoIHpKCyUHiIre72tYjLDjYlST9LtXEg3eJs/ZLRGKh4hreHy7W200cWQfL16JToIfBRWlRSrXG
BnBQN7mF/QvX9u9REtV4GYNwx/gYu3ZS6idRZ96yTnIyCJKiuxWOusSfK/dqpjL4aFP1TD3xgR8D
Riqlaa5lGjXXJJsCV7AVb6xWC46jp5UZ+u7JzqgiKl9kHUUwZFz9Ewh2XLUelz/PRQAQa3VzHqy+
gi9V6hcPwNPZMGGsKTFGDw3GwBT1Fu+srFARMGeai58dBG9Qk0KqJMKHN9p0XyFVLfOisD5lefyQ
VWl1gjmiXC2jVa4pHl9LjuWGWwz3mEGTzxYR7csqIqY+bFrneTJILBWDwnKm5ikzTvOPNvKtN5I8
oOpBn/cr19lybTXfEuO1NkKmkKE24B/R5EOrEBavBeOL3JseI35iaCOAmOEtDzS/WViaqFclEfHr
nJsYrpbhi9lZn83avY1ZAnIXrPqCu5R1nReFjO5hFHKlmpIkmyldcqigtAJ5zhwR3kc3iO6eMu65
jnc7olX0JRNWMmASzXk1e3dfMMletwzmtFXRMiOrvaNmRt5xXuuF8I5KNkWya+DUmB+DMVTKJxn7
zZNQk8OYeDlFgnRYCCNLtpZdjg+6E5CXZxU9pIKmWEr+9NuQmJ9jzvxCd/Ip3i6Knmo5WJegZkpr
q9V4tpSv8xYXPvIlMVZtpYorMDPtandfqVfXHDYaFrWdAdNN1exEWZKpE7rKcV4zXVXwXxUspTCn
l1WNxdE3hj/tJjXJiUHcno/pcV7k+GaPjAWZ+OW6Qfi7v3LyOr2ks+/Qg8JXxSeRi/hsuDLeaZn7
rMWEwyPkS87z9rjvKdmIwNnoQq0POFk6IHVRe090Emy4PjCvcSbLhJ+Rilha3cUbM20ZTLZHrU5B
CzephtFZr7fUCk2cAPnASRFPMXDzaz1YDNbr0n2yWkEaa2MEm0rLKILCQnsMhU0ShQ6D2BGRfcQr
/4QMWl6FEY/HVo4I+FN5TSnTL1X8/mtHtYujMi0iA9nmSHwQwFPh3Ts3O0krRqaZJc0ahWR0nReU
U9VtjSxXWqO1HZLQpHqZZeQayV0qyX5K9EBbcP76+7yocdMp0qoe8trJNjJB8pMnqXX0SOY7BtPC
GX19IYgvpWSY+2RbtDHIePKFumw0rlxibMY2Xrw1q8wgHLWP1jnBhdOkhad5g34aYfs+uEEp0nVf
pJ+LtnniS2999mDUkAfV1Jc8evadmFJ3RjSl65f5WyYkBa0825KP5B1sN7klTM1eUYQgDsmT+jjA
q181odJCRlGSSxOWDvbULPmk2uPkbbx5SWnva23ob9hugCR4xavauc2xhMitInQ6EUJlwCNk0UQV
alPqfkbaiKOtFv66w86zTBzQm71na68oQaD71HH9NYv83byzSXCvAe7LbvpYMAQR5VMgg+opMaMT
Zrd6ZRVRuyqk2jy6FVlGjR31i2p6OAqvfVSBI+eWJ/a5l/X8LuDT14QJHmHIaUAlWNObCsLD++N5
o5XWe4ub764piCfupkUOOvqQBCOwfyjBG8I02mDQ3pJuyA8Uwx07vokBuByU3pMPlO9CCjDEXd0+
eWYNp7svWwTASbDrD0WnimMLrvA6LwZR9dc+e3Gzsrk4XTkspFEOdEKoEsNI+urq6IV7vGFCVF/r
xGaEMyU3VLBNwSFh77QcqM1G09QPsccdnnm5w+vrceA5EVUXKz9WMj8RLxVfy55gtMgp6k+JC5MG
gzaX5hDeRCEt62yi61mmqbmXdB52fuhy3XdCZQ1nathqvMW1r9IIMHOsWXpg3eY5xDytMAu342Rl
e5gkh4opnrCL+KalIr4VWpXufc34DJ4wOZZ8yeANKHIJKSsh4Dr6zJQqXVnMjLoBAPDCB3vD2H4Y
wbqP1l6zgnVAIQJ/DRZl3lt2ntfAyMK5tAosnqFh3Ayze/U851OmR+II5UC7akkzbkKjGtd5J6qb
31L00frwGbZKwc0Si5JNuPYIHCFSiQPTvSB7LnPgiqpyxfsb/uG4QbdxA6tfKT1FdcIRqP7Ho8Gv
Uv8CwjcCKeO+qlqBPNv2SXYHFf1EAKO5srwRyANJAQz2h+wxLkZS2kcjWrteXE482GyrKmTMSo05
m+f6kAWzFe6wct+henvEdwqBPwiuXTo0V3coxK7pAG24jR/tRkkgaZ2QCow5k1x5g0AZvUXdGSVq
3C7QDq+KtHmQfpAuW1Lqv1KHX9oR448hdYp7VHu7zO7tt94kSL4o440tvPJcV7Q2TF133tKgPTvS
WJt9GewI4yVQic4GzR/A45YeGotC+t2DAubnYGHgSzphkm1ercbYFlz9/14QogalXUO/NW9rUuCv
RHQ7/Dsqm2EsbwYck/P8iGKyhbqu+05dxNnBErWvuoBX7UGo/wNG0jlKG3lwmsZYRYyBWsLDZbuo
HXIgXDcltoT8FOD90dXvSBiGe9S/4kVWEJXl/kIjYOgg48Y6YD3+a23elgdkFPjlHxYR1G9cxRkQ
uEOz9w2E8psIXn4T6eZLxsQ2MJvgIbWCu99JxOQtHn4nDapHPfG9VakrVEHAOpzC3DBP2XFer1XS
K6IIU64vvPxO3x6+JNWTr8FY3Xsl4K+PTs5tSFYn1SgOZc8o3l4JNJLftZzQASHbuz/dLTXFPqq2
vWutPHj2EAcvBgg/L7Rqa9wvoVzloUrkFpTsXQZtG6ksdAAMCe56iHtrNYZqtZ44M8Qp+OlzRLjR
phd9vUCwqx8DgXXe7cP+Ne2sDHhGoFGRb6htOuNLaANjli4FYOEBG5e+AKjsmvJsavE5pZLySrIB
VOiubM+dU/Q3DMx/5kDT+aB1DIAljPc4z8S590r5QFTeJHWGVeDQrb+M+Bs2eh7QdUqb6DWveFpQ
MhGsFIeLiyGCW0SJHenxGH2LnCfPSrg7tsqD6tvRXXEsZ6WSArwBtz3e7MakRQ6Doy+G5M0MK25j
/Z+FmkCvxQSxzSS45NCWzaelG43ZI2WSN0ErcldHXr0u/cx6axMRLGxYQFdBzVS3Su+SQBo8wEC/
S0Y2D4UHxbm0e3dVVb2JUFqhxwAufatiaMy9FKrAUJtno0jqdZSP3ZPMmi1gOUK6sHO4Ztiew/BP
MTT6M5FgVJP6Pr3mnVbvMSAEOz0jp0qoX4YpJ4uZi/0G2u4V7bv556TISH3jmsGOJgqKOLGybqBL
eNrw2ln5xSga+1bninwca7Ko697DaVwHJl0DMz1VsXwmQuANik96h7JQnvre/WTr1bObDcZrS9O6
6DX7c66CZ4DgxJ2kVmHnGOlda9PPHWXJHobexffyUzdPq2KuhWrcu5vBV7/Kse53Sf9SJNJ4kXEE
l6+xFAa0lG7oi6W0xbOCs26Z26K7AIK2zuro9bvRIqoh1tuN9ITzyYptD1dHAXGDaevj72elzj/0
Go5AmKMjKsHawez0gzDGpr5JZzR1792oBnvCF8sFZh6gA1VEyBqjrWNQYIuJ7ZbhhKKpxz50nwoj
tvaqqBsCTkpExirTxZy8LtrjBBp7lryPA3xuXC9yQdHrjrQl2xOnoV7CxPvm6AlCbDDP24JI8RuX
6qNUpgFE5qsXu5pqyFFoApOdEN8aavgkGTdEW2e7hirzDq5huKyr5lRLJhD1mOTLEeDNOolr+OOR
0V5Li7FPrkbHaEwIfPNrSsy+BOFWQ9zPGyc8U47q6bdr32QnmqsX1H/qbbgFHkRLyCMeRY5+cnOK
wQc0xChpfjjv8LPQJ4bguWDytw71XHkCV6Hvek1d2TSrT4yOid0bcgqtRgnvjQDQpKzvYanX99Iq
86WOSmWHKiNYZGYxrhH+9CfNDycTR8z11TdOis4C7DOxYgpJRbgZtaM1Fdydlht6Lppy5weHygqZ
8fUojH//hbCmD/yXKhdfCINetEq9WCVz8EPJpQhIDUDU4dyVgWplaYlbhBMDf7KenEbZPIDzuQ40
ng55LdNLWPabqid9Ku1c9VDZ8WtBa3tX+qg/ZDikFz9gWr5O23i4Vk1fbUc3DF+pho4wBcAcVJXn
PMrKe6xxXCzwxUU3mckB0tv41rTJeBsGr9sSUV4sddcabo2jKEsUF+ZKiWJ1IUeRXbs6CEkZIVbJ
dvpzGpMxECft3YnLjIzFbqt4JBHQTOpuKi7rBWB6KNydCHejAaWrb5mMjKgrThFzuY7a7QKfhPlg
pQN5XhAGIWTkCBOqwt2Y1X9q+v+7s83vT6qmJSkHfDzbiR+oSR517r2lt7mMZCJg1OX1OlPila6D
two7BVJn3dfBLizVaGX6Ut5//5Gb00f64SNH08QHjm6Pz17/0AsvFN/JcxU1kIHv3cTutiPlILgr
AkqTtItxS6usPzGzcOj2VeIooteBodbN7EyFyr/ubYOEApAt+1NFlsYpbh1Gd6STQaXwqxPz0mSh
a6ABFgO3XEhAZgF6KrCuLjEQGqkY22Bw9VXkkMdA6rw4iGoCeI9D93DKl1kfkaem4OgRNvhvBFzm
Pi2yZtELLd5Hnq5tAsI6OkP7M46c7VA0hyBw04dhCMfHjkKhkGQN1smwoGa6BCIRbubQ+SGlZERB
66waLWx5pqjWpfTGEzS1/X84wf+o/DnCcmxhID0UwCPm39xPMi5duAPTikbe66zQ92qEESJ3gIOT
xEmESSau+Rg2e69K7oQVETnkKC9VryW7gjKVgYzg0E1RZi6TlNdWkMulBOu8LItvCkFqlJD86h6F
LrgK6hs7Kw7tm2KjfZkPGds/DdJ7t7o7Dl8sUud3xEQyPh7CM/Kb5HM5wTlIWSp82/puKOqJcqBH
z6AiacaYyghqmB69MF7TkHB2TPnDywBJblUpWQgAyRgXzYRvAPwlblkkfVBIVrqg60SSC5ffrZ4O
IVWa6q7Soj3//rxK8Y8vrq6blsW9yyTiWpjT/p/O64DGyMlsKe5VRTxI3nk6rQ2HO8lQyDWdtmSD
yUynkZo5D6ZChz5uT0reZ2vGO068NqC83jpXWQVOqj+NCK8GmeXbcMzivWeo/mMhFdKrIABRQFI5
5cZp6nY/WlZhb5ok0HeRr1bPymhRK2v957on4HkK6AQ1Oe49+/8Qdma7cSNpt30iApyDvE0y50yl
lJI83RB22RUMzvP09P+iD3BQlhoWuqGb6lKnkkN8w95rTyNdu3V3WgzMMpvml7LEKSqt4XPl9fVl
JMFlE+f5A2yI5LRvM39rwsa8+jMBotLWHrWZ9Eo0OafZQOSnJpWftN6Oz/8meu3tR1v6x6Hy0gfm
Hz6wpvk7oQ7aXlvK/pUtFpqDUJSx/91Zk5+i0XJI23TUZZpr/3Ndcm3bCkpEXgz+jb4jv0KIdBCt
TGqHWi8KfaO1J0phDp0omQ2+xVG7krLAFGKunYPgwWNeyETt7xfVf/9KhJTosEhne+i6795GveZI
XRuItVpoOXbzqnUaSdpAEObi1nUBmwyR1p0Ls+fM5wsL5spydpFblVu+1ouK0FVoI3qI3kySS9q3
0WcSCZjr24MbiBjzJ/DD8xhDnIyika3aFL3oqexRrXhpgMhJ7UqddUMcWwdLIQTrG0MdEShtorF0
jzyYamfFhFMl+VM3N6/Y562HTNdfY54jBr9OteVTWk8MeNLAU/lyEF3hPM4sLsmEydSDU3TkRelL
2FGq3/M0eWkYLDoeY5xBFDt6v44jbomunaP5O8LVckBaKduxVhY/8BM1F3alePNHcSqgSwXWkCMT
YtWW6Ir4pNk3H92lJafEKretyqMXLSZjy0ce+S2f/k2ESj8bfXfrWLMdlCP0M3e93AgktAd3bqNb
midk0pFAtBkjEmvGpYSOoz35SZE/lHlU3SxCLZhNcnA9/P3au//jgWbH5pD/w/EAYfxNNcqBx2rZ
reZntnxt2DY7L27jR1RGoDwL9GLMTcn/jTgg3WwI50Z7KNI5f3aS6qDNQFE9LyuPbmeybV9IDXWi
ZNrNjW0QRas7h9bmejNeZV1/9+cpP1hZZ7/kgdtoFZkKKj4ohLD6isuK2uG1Yw59bBrDPmtFN25G
ZGqNZNaNSPhWeO3WsjzUsqWHr7PUuhBNiLpq1lPKDTApp0HKpX/OWi1mt5QQxVcmxYbMCQdTcbUb
q/miuZKVc1M/iqfCGPpn6UqEAIVnHRPPPchpPkaYk19zwJsbBLTDBw/a783/n8e+w1LMtxHt20IX
v2Ui/3l7Lm63eLMzDc9LR52ZTJ5E2jTou7Qs5mBsUUUNZfot8vXswquVnTWxPVe/IlfSrCvtyWm6
r/rQ/RtJq76xniKrIWn2fSTq15rhUmM8jb1RBuOUD+xM9BgXujldW7fTgslMG76j9lFPDePp7/eQ
qb8vZxwhEPWZnLYIVN+eCmrgO5zmuX/2Ui86xoUx7QWht5Ulm42OdvxEzGHY2QS6xKK3EKV4UGp8
Swsa78fYp9MT8/J6o5dafkr1+dxadvYg7bqmp9PQ+zFmCDI4ZxvXqb4SN+u/pKjaqpQI5UZkA8ZV
mMGelvxk5jyfGeDxK4auIvGnzUMp0/zy+4c1QcghgSZBFl+Azyt67W753K+xhu7MLVPirGEGs/Xs
PxfWYl6dxP2RgGkLyyWd161I+ZyRdbNHxE/kkqN9R6Xe/orqAm1RKX/0dvtzTnVEs5VxY7ezQThl
E8I+2medbi6oNNPbMgssnik+Tt4EPbkTFYvfaOqxKjJy9ckjrrKCdKJlWh68FMm4PTcJmZsOYgRN
AW1afzdUtXHLyJ9LDVPOlwol1oL1FKG6fmnm+mgSSfeMBvOUlV9VVIqTHSGHdhf7kDKhePSvFmCB
Q1Pb7cb2pvQkOohxUTeWzAWBFlcE3IU1ovTXNLNfSrP+3Fu+d5VLx4Z3xTD27hLtS2P+RUbPBCtr
WUM+CXGdKP/MmISsluS7eBLeFbTcGVB3dS1U1d8HC6ilHamndcF2YRvIHtHZacqm+4V/xjje94PC
Sr8XFTcNUDJ/L83oa1RO0X5hOBHaYEU2oCNpgxMDK65rEzzq7FuSWM91E5V7RD7BWIEgtrj1j6Uw
1xPL/1H4ymN26zM2Vd5mQaj40uoJ0pAbXbeD4BemYWwvzUUW6Z3CWdt2RXyaOfFAVkcofLuuhLcq
mrMWWV/BeSdweRfjxB3GF4ue69iwN9g7dVxSPU/6Z312mi1x1S15mYUwK6qbuTnp5SBOns27pgcD
qbtPi1U2D3VewNXopnyX4JxQo+Vf+i62HucC+7K3vJCk/QPSXRQ6g06EjdKsU1bVezOz9bPN2nmP
fyIgOd1lElMZBGI73jH1MlbU0cRysyrqmznJesegneFskjsX9hyndLbkVykR5E8c/tuIGrLWI/f6
+4chh2b/97cEr/d3taPj2fC6hWPplORvdVEzG6k5dcf2OeFxIfF0ri8QDNlPiCFsIR+aWZGcqOq4
1jlw+UW2BKIzqognjfWU1m1bJxsDUbjMnRhXngpzLMLEkMaj2ZdMHmym+xPQkv67KbFPVERDI2Uv
SOJpl2lDpNNL5c/5rz4ejrOhjyHPv7ObOlEfTGlkoRc9DElqfYZgWJE/Zg77tJhIvi5M0LFO/twU
7gmYCcewO2AIyC2muXPiPLgImMJ5Hkf2tMLqgxE/08EAuLvRbUN/Met4l/YoIoHGZaeFCcBhSVjD
NO2Lpw/po9MysmHLDO3fKrq7nzGnmNzs4k7ya+IYUBBt4OCNQQ7fGAN78BBMCyWms4cr6OCr/KwZ
Q/ZsVLZxgVtOukQedCTbNUlVvwL5MR6j9aHzzOTh9w9POnBGC4OhyhoTHY1xescNpUJSlNDhdwhv
E9NKb73WTnBM2WYmmgsG1LN/eHAgn1g37GAAkUj7c8Qw8cxiyd/Fdf5M8TpsZixIcVtPdycf+g+O
T+OdsA4pkOWYKOIR39A2v5EDyaydizLSqmfB/YyC2x0OqQLIDDVyDIxh2tjMZcNpVGSTYXE/pMMR
bXEGEUbTtzPU5xoa97b0x52Tu3HIQXzX3EiHh2okH6kA3zljfBcujEcXijqVCJY3n7WrasOv9JFh
e48zgzHEAdmNwvQ0IeUg4XZbJ8CcY0icWN18e1usbgKV4yFbZiC9adZr+yqLH5cWAvOku1fkH8sH
kyeevXePpCtgjvq26eq67ftv5hC200xg9pqWq4h8/vcpyWy0D9IJ5SJSwJ0gDfuSE8l7mytWzowu
62Byp+ViQP27AH/lvknFTw2dwabV7OrczQiA5Rh1FxQ1D7V0eLX7fhUIWar7ksxpmKiY8WSXkRJR
eF98cqvYvA/L0XG8XyVAkfMw2YL19HHCV7cv80bdWLi5QT0rsXOyhXaxidWtV+IVbjxsjt7yrnFu
Q1y91IKISH+G8QyoRD+SdDl6Axa1XPavwqaRF07jspmQ286IvYsh4/5WNAeIj+6JRbGxt9MObmFj
HYsYkLlGhRkOSDD2NfhOtrYK3rHMWXtXMtm3OmhWovOmc6lZchOvOiffbuVjmmFXysvRQt+/2EEj
XS3M9No+KJIPTmWmfoxd2W7NOHaIwjTtjVwMH7k3LOdmHkqWyPkhqWX7avAhSNek4zcMksmp1b+W
zQEoMLldeXnBnWLfRDGJbRFPKMdH+p2a0RfoFY/ttHAvYrLHz8bks0xQeQzZk0zmJf9kD2zU9M65
W1hDprgrruNiEyJqWXvNzjUQRmMD1xznIxBNkR2RjDwbzRwdfNRaAxLn81TlNzre4ZjPSfOAoA1w
rRb12zhbtrGylp9ONX5TY8bpkrXIZgzmqLI2fvQe+b/Sz+llKOxy6YfNOnNU3iqmMwwbpe7aNqCA
3KKo+aoVvL7BrQwvegyPpZsECBcILHbeteepNtuzPauTWhzyJf5+XIn11v+zVufRdZjRMSrXDeut
XWUEVgoKJa2eZxG3QddRWrW1d146BwFxr5cPAxyIxjSuFaGne4dLuLHcaye64dHL7Ufd00HjtLNJ
TkikLixLeDm2JUJX80EkJHLPw6guIvcpe4ltZmbf/1NEPX/ZQq+KeBqsBtrtpvZVqGL1jxa76hPT
apOq0nfRKwDTvDIBm3am7/b8Wn6glaxOlS++DlOz4+Wsrmls0cytP2J/tgAsMw9U9aNr+Duov+5x
IF9j17rEwkW83B+YTNyjxT/ntLwvQLw0XA/F0eaK72w2EC+FblsQ1IwZ79vYYsptrdtUeUMAbGOn
SpOMJNfszy2Kr3PW6ft1KnTWLedHXg10hH6RHMmC5JWhkJ6nJJl8oPgz1rfqnxdNOIbL0SCEgxv4
bYnR29pY+OhSng1aIIFiYJscGWx7+NPc0PMieZxd46uNZuxUO2Ud6qSDP2gORD7V8rAm3Ud20vfL
HsGX6dNhI0RkYf3mBTtkqhr0ocqekagNNBoGtX/XXNWEYEOSMZluQQuf2a7n4aJVbF3xyboj4rhq
qR4yohq3E8gXIF+GOI4IR2ZitfHDuSJMqWmcrnoR1ouRoBS0a4wyKsadM0/yhIV2JWgb7vy5y9gl
Sg54zEheUJGcutV8aFZAoxt+VTKHdQ2uidjpfSbVeESLFJRWLUOfhfd+dlX6waP1/hgXGDZWyzJD
eM/R34wc3KgmU7bw02fl6V/GNlmFKG4eJA4TMKsgPImbX1Ouu40SP/vgDrH/1wVxOO18LobnMcvk
DvpPC24KpvtxNSfPrEGeoj4hSEh3y7BxfjXU/vs4lRjL2RFmY/HFmRvzVGRZskN0cJkJMyAMOmof
fbkGLCB8yepkSxiwvjOakTQKlJncdKYXRJPL8NBoryyehyr3H7s52sXDGJGp6HyRc3FfihJpgGM/
5IPWPQIC2OsRHasYsVcVJr8xjgvruyKnnCE1j01jUvqXg3tTSQWMSJgfTczN9+879smsRNg0r3uJ
t4bDsUDGqPxJPTNXIMoM0R+NXYoQHqHUAXE3yC89/jnNGhLORaDXtcdHSlFtIR+IA35v1nQhVa39
7BKv2KLjPMTfTK/EAlw20c4jIkVgrqmsIn/lIux0U7fOlGHuB4WX9b7LEAwhTLR6Jks17+0somMw
jRdKqedJuHUIsE6djFoL2Kf808t8PksX4YzltwONYVRfu3jXjS2x7w0SDVs6W8OfzCuyq09NlP5C
VSwPBulfuNBclN45yWpsRORkqofEqcBlWSgFBtdq8S10/AP+he9C1PC9kGAyeRY80qaf7lyt9eiv
/J6bBpE5rY39wSTP0N/f2szUuPSgIBh0vRvjWrgZPFTb/l3M/bVqEEuO87hvyDY9GTFa3olEEXZ1
JMnrYxuOCWmiJb3pCUjcl2rx2vNASxb2xJd5aYtMknCHNjLGe0JSzLZmrRBkc47OjVFN1cp2A6ta
0MaRutoNn/Rhqfex1exzoyG9ICdO254ElG61HIFpE7ZyM7HL8aijGs9d74uy6ug0iF0+O9UuNchG
lq1HhHTrJwfdwkcsadF0/ikqXkYbGDkO3IBnx+ppvsqvXlR317bAR5layXLkyvm7SdIHCGd4iYX+
j9sq6zYAh1ANrOxZNvVtYioMW4oo8Vj1DToeCTBq1J671fEVp1zqKRqj3dB7CWs35hxu3X9pOi0m
3iDPgyyhc4CliqLE0Mk3GEh0tbUG95O2DETQ5Q25GQhrMvV9LHJ709fZJ8cbsoeiaa4GLskFWcvB
i+tPa4DgZ+b6JP6yl9eLHsoE5vbM64rAqqxDTPl99t0sCt0S/jVxB3g+Ga2Gf69xDOt9l+IZFnPf
1VvBf98+LK6W+96gCXFnqpUn1nQe00oGmPnxJBSQQ9WcPi1zxupjbdQTMw+VXBairn3yHDB44USV
11kHXpCtW1/dBLjef5/I22JGTqatqaWPnq3JcEg0TEd5NR+7eSg26ZDLB/91LBP3XETpY68PmGsl
E6JxwTDmdOkurxJI8DkO3MGrAh+Oxq7J3MOIyzAE6zgG1ujFj84aRO8W/hH1k0M5E52bPpeokJ9L
vz33dkbuNyKjDVCK6GTADjXcwT3KicmXl0XzsQDpcAN1P2/FgtUlYgBjkYWzIemYrCckRNsVFPg4
1ADwYrcJFuMTeuvklhXTryLF2ymyNYxkLNKjuXTLZuyQPxFO7QcNqxTJfCd0W6KiQUqsOYI94AyV
93ScaItrg1VHoxGt1SnXPsvYBWgeycvcVENQiK4KkbV4FwLIGgLZPXPPnRfnzlnpTXJLIt95zudd
zuKRXtJ8VoUWXRh88F3zPl5dP9i8W2cr47uyGXNnRFZjyu24LzXH3TX6cZzjdSA/aNuG4zaMZXcQ
eb2a5WqGU2Zx95zaPPJ/btRTdGJ9v7MTy9waqlS7fAKl7PLr4IwQ7oeUPn6qbcKxaUuMPEJK2Q31
Juc1uzHtWn9oeqa9qcxBMYyCLLHEeF7KxvzgHWi/Ly24nznYfXO14LHO+vN0r1MmBBMrg7tGSEyg
D15L0HiswsUhTipzfnWGiTDB9J58jGgA52umeks6nl1oM8eS9CuxqlOKtDkZy1jvfBA32953L8xk
i685KVFhN3bpiQXwLZ5S1Di1SlllIRjFLUwy3UYg4dqbSG2Hn/jJucauao6Qln+aI8BR9snNznbI
oKej/1Z3OcJKmCCbroQ2GY9KC+w5609WJqpNM3a/HNnYD0wSA30ZcUZrWsvtrX39+1vgt+Dov0Wz
Y2L5saABeb6xKiPefGkEBFhc/5aufOo3RTr2+7Zioot4Mt5WeFGZR/l7V++4WSvFI0A9JHRcY9a8
BoK5fI+9IDZVkna40HUEdadGkk4+9dZxWPL+AwGHeJs365hcYzBF0AA55Ly3U6CS6oOgJtO7d7Ko
Q6ONnrt4aplX+d9EqevH1kg+o6zykZnWVNoQboAS+6dKj+4msJzdzGMbaPSM26n79TvtSHR4UFLT
GwlSaOyTXjEZSNvVKBhb52T940c85KaB4b/4iQl5a7YZVswKx7DsszBrxmxfTflKi1ShkdB8yUUf
t5nh/xjmRGP/XyHuXMovaC4+McVybm5dXSvwMyfEzk0ITsLfQJ9NWVC5O6sz3TMSvkckU9HZt8rP
NWuCk+4ZB41Mk3A0YAjFPff3738lJb8ji3x1XVjRHG0vffQJijkBC6moSXr+Xqz3RNiv5aMTI8O0
Lo3mHCvbHz+4Mu9KyN9XBrqDrvMYme+UbVqME9nouTKVArAyTkQ/9dxPO6QSYGhGY350KiIFfr8Q
jBhmEl73k0dM15Onom91my8hYN10M0mA1R7kRogRr0XV9aemhaOD2vvSS3Tempvc1BBtTduyD/lC
fK7SoWj9f+IW9fSMM+m//CfTfNNJrn8LD4TOPbbGL79V6LRGNiQduSD3knMIxUgZh/Gq3Fh0vNlo
ztKDmcKwcWL9Oo+9jcLcJ6E19gnnaovHSeh5mBvDsi/waW6NVAn8fZT/vpPcwVUNvzLHimjdy2n7
9w/+W9ny59PsGdj0CfBlxOBwGf58BWL+QpO/KHFnMPNcGJrkrVMSV1ylW5pH89giQt8AjAJ6PTq/
FOBNIui9naXy76bqAZsCtNhk8bjsWkY/gbFUw/b3Y5HWX3jlTtR/00psnWgqlWmfnXJER5+8QNJx
05jCzOz3Ti4+Ves+nThXpyB7icXrNxIAs5vh7ZY6/9euUasRGFSgNH3stLsdYamJmugQzaE1ONOd
pyw0fYgfsND7Y6kTHhKJJkyLhSeM3KuNrdS/yDGa89z2D+aix1tH2HgDiCHJ6+XgJqyFpGj6j7YY
b4ts7gvT5fvlzjAYmb5VbzrejIgHke0dQ9W0Gf05CdpyfPAqyYuAONqwIeiWtWL5KiQAMxflZBpm
84s1L/ZHn+Vtq/P7s3jrjIr39vuFShx76BDmSdy7pWORxl4kKfuU6/ZlloRAujyFvJKWAk7J8koU
SnUe4mBqFVKwVB7Q5IJskoP7wR34bgjDx0IBxDdt8R7gSHnTYotSZEttpg6JQqNiDMnu3owebdKh
QpORNtbQIcQ3nm2FQ+gXe7xHo6QW7s3vui+3MDHUB3XuCrX7YyzkWNQCuula9P1cG2t92P/T9FvL
qM1uWSH9YCHC91O9TEjUw9gyIOOgCrOknDbWmExHFprlocOWtOGlXT0qLVYBJr+rnUZiWzIYMZLo
sIAgIIuHkqD1R7XvcWqezH4Y2c56MRSJDoCNjZA/yATOqgmj4R5WFGoSKrsDfZsZgoIgsFHrDVBy
4PBq807AkLMpouqlW0b/QJWW1drGpEx+WrzhMcFzwOFTgRnTFnVl0rvBKlgQHCjwgzAI+2BEYxjv
Tlm+MqobtCFk4uLEXVf+//nK+q5gn4/M594llfcpneD6NglZu4a2HOxY9rsqhcqQe7AWVJURTKu8
B6PzycvQx4fCZS/dI60JuzpBgzXDyZrTfJt22hA2vlHsMgICJt3BUlSow8CAkWW9zv4ShrSuJRWe
tw5AS05/XppbNkztCXjCCetHFbIxQIg/VoehHO1Tg8xg7rqLW7cHgp33LoDgT2VW092j8DcIp942
NbQmzcPSH8W7eDEXiHhiZw+FxqWiYUjtzz5xoqehaHZ9W//ISJ20o2hLRI95jqVzLhW64d4HwhJb
2jlTuBKxPaOXHqyHHOv6pleRtqscqP0NUI2tbGctwIdAewlLbjvKqAlwoT3Zvb31Ohuzeu5eySb0
Qwm1CLcrjRdJrhu9yJZjF9c3isZm73sKE0fm7IcsOSaDWR0q0naXUp0aVVwsdC/ES8WPRgs9wiU5
sTyY+XCbsgRQF0flQSd2zf/tQ6nTe+/qOIWa+spA0tsPQ42ZlpXvdizhKpqJtgClXDUv/PaFVfIH
Qxnj3VsTUyVGfspyH9YWW5M/76Y8k77dkyB1HyeP1w8narpm9JlwhERVYPybrUCiGBkMSHipxuM3
4e7ZSVE92bUW7f5+Rr4bAq7vJsNyeZPTLYh3vnDJnr2cQbXcNXjcGFzZzpWR/AYn3rjMXvsEdwFG
gtUcxhgnhUyKf5KFylJlA9uciCzQxjBejKb9Flm4UIzBOqZapZ+9GX3ayCYGYpt2ARZHbFdCMmqt
eWR/RjgU9em2yDI/YNA4WfyJ4FwKLyRh08DLpWu7+Fq4sjv/7jmFO/I/qtHax+AvFIZJ5fg3hBOM
ZlR7hFDZfvDmdtbL8EftsPoSYKGtpQ+2+beHWyLEgrUz1+8+RD5eyN3AFOLogv45M0qyN4ud96Ei
zPyEi97y5I2VtNpVjZUEpG/3IXPwcQ9J5hIxDMErrZP7ZzfwEBIv8OoC/lSF0m6mIQdI32+nuCJm
TGfDseTiC4CGTdRCamAgS2zaas8r6hFzE4bCsJtHurB8P1N6PeC5ecrl8qQlg340QbKeRg/P4Pql
O5gjrxwyKGvq7DRRa5w3vSdYFg3ONtPdeOdNXX5vAHcZEMmCXsUDBCwn/+DIeQeB4RazV3G3AV2O
Ud1b/Gk9gochj2++t3iLzryCiHhQjSJtN2ET8W0udJ01neSWnzT94NKeegKO1A0ZP1phQ7PA5w36
g6x5d1b6mg7vZOlW0x8q6VzbBnkw7C8oPSipGPmhDmrgfSRJWbHKaF49qynCOWmbvXCHU0qJ1OSE
m8SYD+jwhLzEaxNi694FiRY/JnyXWYjKaArZFjobLIWN+AzeEK9jtBujhGmp72vYYxZnkztIDAZZ
OFvYU+MFodZ3Emm1U8ypNUzi5IC22aVmVQQjS8ebJP/n78+veNvmr18u9ym7QpQAgqjGP18nRWfO
hSHy6e6bhuTVWsYbb12VwlYhjs9s5GPEsYI8UT+Ksf7KQn2rlXRVPe7YdPUK8TZ8HNJaXnsxfIuY
GHGwL3lAN/dstmPAy0yiFIpBjFWj2BudsSkt3kx+aQKwld4Rt4V2lc78uZZYGZOaxJrKC10c31e5
RdNVb2a0Z4E7oAhGblx5cXSk+2Y+AAbgJDn6dhbbTQHaDTKqtYt73KyVPziAGBaFJ41B6kLYouim
BLECTv9OTUU4DsMA0AgrLzJojp+0PlAVb3t99u9VvzDwEPoW5R+UFzPV9qLCBqAnzrij1bTunrGx
HWibOdA/O4vFURioMpW+BIwA01OifYowBFymKcf039FEx01BlmxTflS3vtNBcv3WkhUZueHymLzd
ikX0FKPyM9CKWE0su4d/h5dw41Bp4cjEDc4SeMf7E34L8E0m6DYWkbi29kheVNByT5IxaSYhSxGF
xrxMt06dUeY2WRRUwOL2Du8hLvTNqlesV83wJHO1n3FWPC6WsG89h7ov19wdZpwERrMRQ246C5xG
YuyOviVi2Kk1CN8GeVc0Eos8wawNSDj7sSyzf5w7hlh8IAur9fRkJjhOOUk/V6nnPFZLqDTTDOKi
qJEz59axKZEIJrDfGgyrqSaffJ7bB5Oo3m2flU8TkqxgMjybCXOpQtSu7Vbv8gYrtD0TVM9qqZpc
Jsgbli7GdbKoFNZyq7PzoHBjgltKcXMnjSG+gRK6mVgaohFim38numyq3ZT4oPmQ9wJfLEm+G/Zf
w5nX00EMi4P4/gV1OEoJwIEBu5tyQw3jHRLRJuHgDhgdC2c+ktjNUEvfeVGe7lE7ClQ1LtI0nd0O
dDwNK2IwRH7oRl7IENR8tUTpbzNpYE4sCNxE/vB1Gbp039fW6kTXrLOVaGeJQrtLYSZHAFO6FCDE
GMldr5lTECdVu3PVV0psdweuaWsXJftjb+sOHErYWr6hycd0wL7nA13M7+b+zTnoskF2TF4zeITe
ineiHhQFwyX9XscYXiY9/yVJoEztsTkjqdsuSVQcB3f+lk5LEvRjfVO2qYWD3QG0FBO+9zU2tikU
Tg33Hwk7aiO4odmIFw/tqF7l7N15qS1X77l3RP8cd9rJHNqQ1EzMN30Zrh3opnMqb5PnSg91Nsxh
FEtFbWwOsC0Ld9P4Q/lBlfZ+5sEtsW4B+Lt9hF1vH0uvVqvlVPT3KfZftQqRnpKqXa/YmvrkP2QO
SfQZ2rEdcOhTAhRrsyg73SE7xHCWIFX2YkzRsfZIxpPLY2tkt6TJyEy9oa73n708DepC8z44Dqz3
xwG1Gs8HUxoKOrq8P4+DDqx1rKf9cJ/jqtxFlYESz9ZeJY7wuxsvn+eWTsSTvvFA3HeTByWliiqK
/JCbxusC9uPaD9IKWv0L+mU4IPmQHtHzU5dRj6vZ5tgTBOaNerJrfYB8eT3tNGOlV3MebNqmD93Z
zHZt1OphOv7rpLoFM0TLn6jpY8nkaipr41GvMURMMxuD2vuoXfuf3wAsUYdODZHv2z2OYWN41jSn
v+cmcrEs0YFOymk66orHMyIwPK206gVBz60CwjvpnAteS7qr4v2pbMoqpNpoz6dgFjzeVWHqQaQh
wdIs86Pa+30vzvCWabPBwc1/3hoOfHbCeMLt/p56unHyY+uLx8DJMebyAeRagioxUNVC+V3bNCq9
zuSUnNqo/C6GLj8sIo1XjAFW6xJebER8VELQ6VbH5zwOenYvUtKsuAX2i9vkW1VX/r5t2f/0UXId
aNsbFLIWOT0/7Lj4R81xfWm1HoI8S5xUakekwerkaqcsslcTFUubzPHy7dCm8RZM7aNy8b3azkpV
L4vhnLFS37aY3NHWlx9U41ykd+W45dgmukAbTj8avTdlTtMViObSpb3LOZHH6UJ9ts+tvj8Aei92
IilbqDINtvEku+tOfpmW4jPHU79RlV7uJFYWYpAqKs2LTCirzTFZfaT7ttebsOxtEfajcg729HWk
Qn5FSbXN6GO2INOaAIFZcRAU6IHtpFNYLDAffVcXBzWhOwfiEgWq7JnzF9l8zcX8OUVbsOnnCLLM
4B37uvOvqLwP2AoxgTkHXI18y67/BMHb/y299E2sXp3XX8EptAc7XRaUD7nc1yWFikoHPD+T77L1
2EpO4VthuZCjB5Qurltop9LnFYkGERxl7l8kDjmgx4YdQDvuXjB1NDMk+sSAKx6V2Xm4xIo5Dwsj
/yS8Qe1Nuhl8Aj/TYWkea1j5zCZGAsSThsPwAXvOqTYt7epKNrau1AHorT/smk4n8v0myCfjn4X4
4c3Sre9m03z8f7MfR0NELjpW64P75MhsCOohb68Tw/vGNpMjHtfvAjr8IRnxeA8ZjlolNP250pjM
t0HLembvpSKliJxTVkLjeEYogdXZ8aAXRHLvuAguDCW+StAfC5CW58J60EVTPsw65l4jfoLEsqeR
t/dartnBAN9o6ymYg0jTgEIpXg2Y7JZdJeSLZlvGtu8riL/IoS7EUVCDmUEXZyhwbDY/wkhfeEHq
x9qQgFKyMTnqLqsVChUGdbW2b0oIr3+v7t9FLziIfHlF8Hd5Pjzmt7c97Z9MEDN1dwSW1gaR4GZc
6TV43hH9CqMO51JPNlLrm8CI8R6XCN7vcPikwTUl534DaQIb+VzdAGavTOwHTaAZ/Pun9N4NX1cj
5Kpe4rdj2Xr7KXu2KiQzy+4uu3TcG+OEZ312rlV0G2tls07mkGkBVZRT/x3rY7EvUvhm7oBXuzcp
6bSWwPtRr9ogj3oAzi49A5j3Y4UIEvtDcXJn/cl2Rom0P1mto4skSUCpUw5eDUwF0xpaQShpto8O
555r0Yvnyf+j7EyW49axrvtEjCDYY8pk9pmSUrYsyxOGW/YN2JNP/y3qn5Qlx1X8NbjhCtetlJIg
cHDO3mubd+YC1KJ1+k9iBH1o4UhA/JBCcPJKlr1DY4P8cS6NXXft54yRlhE9Vm7ak/+5vJQWhWKl
uagQ9LtFhBc9m361YoV5Oom3q0f6GDTTmppOlooH81QwIYGpan0q8jq+OWNtMnRqHrxlyhDpg4ro
500iE3krDCDFSbeocxeGdyaFgo+uNtmXAnQ+mB68PuqZtrU6Ori1+Heq7gHdorv1Um54hTUH+G9S
wFfRsIeJAVtQs41gArKzjWXxgUrsNTPj7wKQhys9F7/t6lN7K1HroWpSdIn28bWhruMh3HWp+tI4
iLQLz2ZEr42b2Sk02tcEY4xNcy4gYJJv/N+rzHjfhmX+S22zit65Mr1tIwyOg7mDvu+jNvFk6RxL
649nF9wYpxy9e9X/mBYs6h1br11mROxRPWumM25szQFNHXLagyiMd0XFcF53xTFMyugqEkVnhoGE
Zzsf9fqMfx3wHm1jHRUI3fa3zXarMCZRxVPzaOQyZ/zu6ZuhQWXokCW5ScZFbKrSVBtHd3oMQ+l1
RsEvUzs/NzLaMwgHChlyAvSAujfCzhP6GFgtQgMGLeEhqBhxkrbYJnoKGd5tJoNsa33R7LSGzlNS
frQW/vEInPUJMEH4f3byv6vLaE7q1uNm/zjbJgbxpHeCROX2xi1MeMeL1vtuGsnNbCz5Pq7u+ulX
GXF1+u+F8I7DTWG3eq7XZJ5VjfzWOuhgZLGKFhslzSD90KFKDJhTvwwGf2A7X/YJhnAiZC22/LK4
8tVzkiJpZI3Y5TYE2jALg13RMXYxzvEPapV3qjt+PKY9zEq5LdmMgNfO4v+MC9LOHjCfiPKxDnNn
a814G6zWpNeXLCdnAb6eDERVhAz0AxulMQUV2hlZm/luFmEe2CkSZFQw9RHQROTjXzGOes5kOy6j
ZM+B6W0GtQceVOwLnAk5EUFHvSO70xScWtwjm0wXQQuJ9wEZV+5PVupuBhn5620qHMJ2M/X6blk6
8UEv4136zusv7toMvKAuYvl4c/eYJ7Gk3WBCyTfnJ6Q9x8hka9BiNzllGgPt0qOVxC6MZo78hrtp
kufFWwmQ+fCT2bAD3MjL9vTjq31WLDBtHGPb2Ja9HxupHUfQoD0O85yNkX7PTixWeQebbwqcZpyh
IE/nMiPtEx/yJ2RBXxJqRkajbQwfhcDNSCz4v9yGcQuBO0kIy2jRzeLBS+OnqsGMmE7F16SJocgh
cAXDHR/irLob69q+M6VLJm40mLuqp24sc/j4C7MYqeIP1rb7/ihFeSYcbC762nx+HWn/z+KZ27hr
Y8INHm2PSclk9SgXZZ+fUDm6viDfeaO8r4gLgEdaZbl128M8QZd1crPkQIVknEMZTFa0SOdyMjQe
vL0WBYgvJ4Gok36ZH7dRvtGQjV5BQm2y4nu/ijTpXK9atPrrlFYveU/KgyO8b6YbNQcVt/1WyywL
VX+CVxk3E0ze6FokNQYYI7x4UOO2Mxi7U2qnVkAF6l2GOY43VUjKVcP/PkZJfVIDc0Eo9Q8u/t5z
PYdPY4+VL3WVc5JW/sNtmA1E3vQnS+hah2l+Em7m7HCCmoFW1Wxq4/I4aV/woXanUSx/Et0saTCt
iaWrTSzpn5IZFPQYJvjjrjUXlIsW0Ul2jIL+VUvE7wc7kfF+mGPZ5IfRJNCxDr27wdHb47o5Nhgl
1xZPC1hrt3Rqs6TxbpZAKQpIAnakxTu7qpt9xt/z4qfTNlrC5sZw9qy0Q0iF9xkwJDGbHCMbL/wz
uUX7NIbhF3Nqsh38dIAHmfoRI7bed/j2trUJHKpKSJzCGse42Ouag5vUBmWTTTPW2ZQdKG0QNLjH
55lavfAuK2DhSuHkdpZ1wCz7u6nG7H4sogcofNExBl1wKRBmKm+4WS8QIj+bVuJcTLwRG9nO8b6i
S+m3Kv0+ptQAlJyI2tZ+o0K5iegUMxda0AAvh3UegQrB7TM4drXyC/egqvOKfekAjNZyq/GXGH93
Rb9en0AViHnbM4C5SmPOEPsxCm0wRR1mQbgFe463L3XUF1OOtmxogH+LVVELxA+mCpklsvUYZziL
B9Upd8+VmP5gRSQIJcq+lizcynS/0UzSH1wufilWxXPpXgYJBbOpS+dhiYpPRdzmZ7IdqMpk/pyP
i3vJVqd53i/9HkLDKXJcPsyYzIOLGPGzLdJgcQH04xmKT/SQGN/b2c30TOPiGONeTak/2KT+LhZW
hmJ+QgAZuNZwodndPTh2qT6ojV51BH8XaRbQCkoUy8R+/m5E3YS53kN2zx5J9j161B0+bUNMmZif
dlps36mBZg7943AL2v4O8sWETYZ9EAEeutyu3SaLe3aInz+7jJTPYTg8GnYuIBl3ng8EHaifNT8m
djeeKwYC/nor2VU0UK8Jb1pZh8MxXgMJjPrbOEwUMm66VVk2XdfeQZ7TFgLQKo62Ed3RYswCGXPl
1ofW16wYXhfIhLYmnYlKJj7YsbtRlRZdxox0pqSreu47wn5g8jz6qpTudi7q7yrT3WuY0uugSSy3
2GHphovmz3+/4a8SoTdfrMMRji7QMv9RwXUOm6dtpemjUbrkcYkm2UTUoKeEKwVn7xJ41WSyHeZH
M3VqnKZmHoS8x77RW6cJiwQcWqeCzkdPXckTHfIsCz9RykXnycT5opXQ7+u0/BVnBJ4okdcfLI1/
1O94WVF/sU0BNdHfQp7SdLJNoIP9Y9wzeItmToBIlAdHC7NdpYFgcZRN+MRv4TYzGVMUz/lz7M36
B7Xjmuv4ZqDKrBttDopFGKVYk/4ui4i1dxEsOx1qofyP+m43UnEhlKCNB2akXribUhdbgs0YyJnE
xhl9dwlx0KkOQXJvPk2S8YGrqxQlw0jnhiGHHVmggUJGqKHFGLUqsoCwJ1oJLIiKLstRhWwSqxkh
Exk5hIuNFKMtMY7M5bXqrH09IE8pa/aU/142/5CMWLyM1PzYr5iqv70RV/RdS3MeusemWBQWIiOI
zNTaZjYef/gO29Gpx12SduZ2LQ/hItAcDcUH93J3bYr9vXhtnbErI1eT5v27ViiKR8eIOGwftdFi
qpm9ZBIwJ3no1zLzolOo7gTegd1YDWojmxFWUEGLUEoF474c97Y9XRKJ3CxN5l+6XtNMszWqISKT
KDQfBEgRy21Hhhp2eOgzwJkdOR/6cp+ZI/vzZF0e8Jx4Z2qI+zFDrtkaw4MkFuCMjvypa6PnhhS8
J90z71cb5LxM1V2GNZlp1BfZz2Kj8cTxCGjnIu0P+HSGoO7N7yPeZ7Bu496aWkKyDW5EHsWH32IE
hKg14Splv1na+Q5EHHqVZDOkTCYbhagcp3YHRIJNztr2Y9aemN6IYDAVmZUepuhO6Xulhscm1O8r
Nbf34WSkvtNOQAGc/N5F4sO4szpM8td/r5h/DBxsw7QcnVqSbg9/+Pv1WKyx9JBmV4+a+DOtOJ58
ZAPPJlIAc1RDvm4BG+qEtTyAMd9rzFHCcD3MexiJofk7C01vb7f4Eq28O8OreobSc0eSmNr0Nhl1
TF1P06hpjx/82G9d07aJCV2gsWSL8UxLGn//2DREu3mp3PKxV252SDV92rdi4tvO0XNHnQQ1qVt7
Grpnp5wYEJW1c54HdnAoSIYq7zqz+eR2ce8Pri22euV9N+fm3FTmr2RptA9eiH+005i0InWhX0UL
GRfXm5+2l8Wk1cQYTAoLop3zvUKzKHdRon7LsvN2tNQTv5TLlTYXA+XZXE5tM/4qnKbcFObIkDQl
3iGH4DxOlYGpyOgDZScfjZ/+0e6GQkRLjR6nh4Lw7Q8aGXQqLLwDj5FShV9WOuAFR8cm4RD5WLcT
qNlmIKnsmYbZfMR0tAR9eNdlIIHj7L4z5edlKKobvY962hthmj2M4VYrvPxz12j3VZree2QPPKDz
g4qRhNOhRSLdcLhR6Z5UGRGWaFZPkTK6zxY5Ub00TwTJjEd7SC+essZ7B9oppC4qHzXE+xhYydc0
bnzPNZeHzEu/jrGm7fqlaOD1cVmpxbRxwijblqHIP3iqr1Kcv7Y5uTYjUCi7CD/Rmbw5WQrq63q2
de3mNSY2t0xrtuliFoHXE/H0M3FjI4A1QI5MszUK77mkctuksR4esXAlvsbIESM+agnIJ9uecv++
KeonmbVH4OjJB8fge0UoPyy9dYTh63ks3uo1JumKxgoLjd50YjEpb9tNaoZ7o5BZkJAJQntcXGz5
zICXiSeiIHDgHkfhAkSr6eXO8pbn/36HzXfv8Poj2R6K0PWceIdiirhPLVbjhDfgQuXW04Htm7jL
q8lTF9N9sqwiYWcUURAPBk71Pr/GkLiXKW1uY7UXjQv3rBytIyl+wvfGTAsYVXEFQ5iBSWeJuLMs
+tbrRbOJCu1YDGN6qpaBDAIvgmpVgJ6TsXPPBCbfm0Vj/39XQPgjhMNXTfqJ7rzrYAq7ieUy1Not
ZdvdeV24fEJZsVdFutyFA5PPLDnPc55syhELeEwTAYFQf3RT+4PW0Osm/maleqxQSwLssFmyb1bq
Epdjape5dsvgIVO4EoqA73bjAH/bTz3Fl4rr5WAjOHc1tZAeQH6b1pJ+m35xZpJZZgIWOcg00Pmm
S7BBP/wgLOYYNgxzF/RcSQTn+uu05EQgUXFWM1LeqTYunQ54o0rpzXftjWvSb5D59m5Mx22ixzpW
px5oSFeARR5TLXDLH3qDiUt2P0og5hvVuN22b2BKqRaJoCD7pKiLg86IclMb7QETLUSDfg5qYsem
CsJDm2hEN0R6tMtFeW1H7n5qDNCmDsi2iggGFPJYtGxP/72S39U7PGg8O8T28AeSx9a//5/mCV7h
DktbG9464fRBpcNMU5obaEnDrLuO4qOtG3RItPIDkYS1Pre/n6vDf3Rm7phOkQy+OVdMvSlizZu1
myDwwQfPdEdvaTn39jlL1HzW4JgEzhh/FnV5k5FDaEdpXInq2Sqnz45izfbovT9hEcG7de0/7byY
gZmQfanIlrkTRn2conENk0v90WQE62KfH+SJ6o7cmZIBVA4a04/zCO3v7LxeS3dlEW8QAE9n6LfE
P+pceDEbs8uZXNABvh/rgiKnK1FTL55WB5FNJHVakV5YefWD2aYfbDOv/fk3XxIbNHsfuFfLftcX
rQd8av0SyluZC0IuNUKJde9pRsdE6W/tMP9PF4zeNPtg0TvRnzyb6ZuUXbU1So+8MwQYR7C/yM0d
goREKysW28QKb3L7wQZxFTsAg5AKDjtVOMiG5nEzkWiybyOz3EMH+jR24SFNRfk5NMC2T9XZzCFn
0Rlu73W3PhbO5O0NiQoS/YCEybL4adO6jIWmDxbMP7ZcpgLAGWyLSSzXhDcr1SWbsxkjXd4E3SKH
C8gKloZyltOv6Cd870n4Cfv9l0qf7IfQyjlvw9+QyuxghLp17p5Lg+G/5tUEC6nidytzKwBRnG1q
cCq3thGfcG092HJpoHHhQc8G/Rq9sn6GbwSJ7YzEZJmgSfzgLAYH8v5VgHzHKaybJmfc21fBGdJE
hqaCKpixwye40IK+lWJnqo7kEh9F2hBEA2G0uDgs352Mb/Y0Yk30HLzEY+twFYi2YffFNLmWqrAi
MyWjxB27nHNyqHZVo8hejI3P9qybnyEPUKjZ4MBR4KOoV4GRj/q5IcE1jF1B/99QB0j3+YNtpvfc
G32XccFFr7MGxGhT3cQLqsboPjXCzzg/GUrG4obWAOTLio1l3XUEXuhi37N8rCoZuBTFpEUklnZ9
DCNcj7JEvdh40RbnwENaNiEJVM4Lctz0MUJEMma8gYZGxBB0LYBUaKdiK7ngIq+HrDwYWqH8qhIv
yEz0g5gVuKNO/2nilt2apaafgCOcZ5t2jhJ7GbbtfcT5vYuLhLCWhbiJDPE/VxyMbHn3GR3gM6wq
UKQj46a+sZ19YsGzsFP1dXIIoG/r+WLVTbNpIHl1YkFnNozyKQ9VEEEB6Pss/CqYemu1Zq659eKD
o/jdPAz5OINEBsVogeW7yU2TgM9PKg/Ym9NMTPnddh8uGHIlRwSpGYyx2lr/gNPrvJOOoIrG8+JQ
I1r/mE4bPQjuOZvd2yinOMAxq/ayCV+q6dvk0J62OYpy6JO51hq3R83CU83YdrhaOZozq0O9GBaj
jhwE9MSAzNTvmth+gukRAH32WQ44epM5OYdG8ZNJY3rP8P2sLDPelLEZolaAoTCZ2q++5HSMW2Hd
WZH34FZEVhY0iDaLRm+1n90TJtqMbMksx9bIU4ce09F1u+tSazigHS8BR7dfl9b70QhweD2Oh+08
lmQXkpNzbRBz7rpcwsYav9NYy8/9QPJJr2RzXTz7aTGfkYVl1LdczEbJdaaLqSUAod6DLnK3tmCj
g3fwqE+zS7NCPOD8T7D4jfKDNfB+fMfzYMSBlsd2mOW+nY+1xYRrKm3cWwVmLgaMdF7a8oZQQfl9
lUePHYijVDLEDMf+T1E3V2BXD4veon2o6/RYZtatcPtNZ1vWB0vlfduGH42evePB/EB68VaQZYWo
h/krB0/0toMwu++8QW6ALBqHyS+pbdGH5wBdFVDx17Lio+/GfL97ovOA1PHKwcdU93cFI8pEY5Mp
nBunOiZxsncCpoz7xR5+aNBBT81o/xxWRXZci+rAIFFi320f+lQktP2bD+Yb5j82c4kJi34d11Ah
3tarppsb/ZyWzm2CK0qQDKQLmTvRFdD61Qu5UoW916CFKlAe6M5E3rgoUaFOyteKNe0z7Y/FSOoa
bwre/wxgxjI9T9zF7oQWehutv3ezhQwl2172IFGI4NR7WMkTJtJlQO7mlfXLq6CnbGjUiRDffZI1
+Qen8ask8E1lAnreweiBvgGhzZvyrRtBzY6DZd+GmHg3CzFbjJhzk1cxFC/D4p5rb4aeI4OBU8zZ
CeckIn++ai16kOGwGsBYD04HlnWJI5iOnyLynb6oGJiuUZwznZi/VJqKEMA2JYALikblUnfnQhHl
4cqTFVn45/v4T8sKQGbHWI8bLJHFEZAkQpjgKqvu1ITtnpQakooXzIv8gpTUISEHRKmixEr1nZMy
DE3okJog6Pdwp9dTJ3D6WA+8lkFpkRdXjtX2lA7FBx3P9z4iXh1GD4whccxY8Gb+XrllU6pMJLV9
m2M0FmmanF7P9XLo4kNuFC9j5g6gIJGtIKjShfjmlTEhkJl2JUoLBKwORtW1wjtjSD0k6M0fM7bE
iUNJMT6eImtEE4E9bo3U43DbNk1TcYHBjWDKTzGnLrpULp9CBHpR5btqfSBIxqqNTGc4LLjzPeiG
vLf2Niu8lJjYGzIuolrBY6JyRWbeK++jNs4/jjvpMBq04Omt/sE334mZjoNtJajfqCs92LvbAe85
NscM9IZnkPuVmB8sZfFufsxj4NO4yIMwt98VluD30V40tn2zvSShL5MPW7s9Wtj5Xfmpt2isG9kY
gZj9lc82J74lygAOLrJAPfrK+IVxANHK/30t+1e1i76VzqbFti/ovP29NnLHs1qymeyb0bOrt+xs
pi2pskPziQ5H5jdVO6AOsMJtPTOAJ9Nob+q+MSVuUGQl/M30oS/1wCkrLbCdod84rfRIYNiNNPWB
CAVYRqp9Od240BKTV11w/LvItG+SpNVhEJh44tH+gGf23sjHV81khbaTNPm93uqRyiEy5s7J7Bsn
rdgJhfnFtq6lRrz1ql3x6QQQmutO1U5Uy3MrhxcU273PDejRnD6aOKDvft/G4ftdK24MLHjX3g56
PDkuiW129g1xflDIWTtNlnbpVI/KMXHHrdPJ6LFADJJ13a5Tw36ppp9enKOxl7LcqTG/yjLKNsNc
phvglupMLNnNsJP7tCunY5ncKXcEttYX7kqd6Z8bLBZpKa6hYXJBQbwRWFlWXZiwjJTFhY9gF7rX
KhHrp+XByHXpuwqzSJT2CIU86rDEnB7NkfmykzcXCZPJjaS31XtZ42pNfyFxGAFowsTnDEkaKHBj
UgV8tLPBTHvVkd/6ofDwzQx8JC1qJuMR/RINm8bGIKqRqyEpN4bd7gHuQyyr4+pIRzXajrmBQEKf
8eh681EnG3acgDNlFlPoqSAwpMF1kaAqPuFYxgdWzTt9sWmlphLxOthXvpq1saB4r/P4IOOGVMsk
y/cdlOhlJQaouiOjp3swC324Dp39A9ddvV9zmIIqbFFLTebvNhpg3Wt5derskqt9rIgFyxhgTe6G
DIvxotCEgnYHeyTlwj2xFwEDYJs43QScAruWD+xSY3PXGGzRRDqMAsOuZheIjWT4mc8IqDj5Mq18
PCDk23sNuetLvGg4MES7V8lwRkrKBCpx3IdBXRureOJW7p5l2cCjVM62L1QOtjo762lU7oiMYYFo
sGKKuKo2yqzyU5flmB8i4YKbrayt+TWMnufQfjR6/o9Tui1BL7cFhOtfcvxt0MaonLJ9mBum7Ki1
bpWozCC1iHaLBl4a/EAvVTLv42U+Sr2/lGmoH9bZqLm4M7XuqpDYiMkrvrlcVHKJ27HRujWJF5hi
Z7hQt6YkqERnnNfEmV0Z2ud6SjXGfApNfzp+Jl4kP8xDcb8YaeTbVviQ16m1n1Dhbj2VHdwZ15Tb
KHsL5X2mFi5AoJSkXJbZS6+ebPN7G4bJpwadF0FLOMrQafmo9+pvSS6MnbQbdgJS7+ELjlwLLd6S
uMV6FUZ6Dc8dKbGcIEQMqDkDfHFpbT7XOc8YQOBmrJV7TUNkDTExToaWO76eZIhgB8KryphH5D57
7eRdurR8IR5PbiZtLHahafwZ4hmZjN5+RyGsDlM1/FpqHGJZBvdLcs4G0LIZBoVxuavQ3/sDOaYH
HQ3knjcNGlu46VNFomc2H8K4GoKuGe5lg5ooRc9/Q31p4pC2f08Zv4UFvWdLdxH/lIfoOc/t7dgJ
cxWaiH342Mum2lDnR4/93J3c3HW3pmDc4wVZAX9VZMp9SABP+soYdgNwiWtE/rGvuM1s7czZUqgV
x6Jz7nhk0aOtJ1chU+5aY9thANKJ5pVm8CpGIMhP48jCva1VbXHQuvy7cMZxu3hGHgiTddoZuW8V
oBR7qFj80mqV1IUt9pdydVA0Pvt4fef1U32E+VEyGe0Dz1zmF9mz/1Tu1fOmvbeAp1oIa9kiZBvv
67lC7W7FC8NUmmmRpz+2lW6BNx31k92qduM0bb+BtGucZo/7pSUsQHvD+J0qudi1o4FbbSSIo25k
eFZFIJu4uJdGmKPvY6VEzoTSQYbyIMeQXYShAcmV+RoyowGFL9Qh9moDlDZYIdBp32srZQaTlDqp
O+0cVGlUn7ofM1gZII1YVTM5fk9tp91V9sorQ/miJnmNI2trgVs8g+wixChWW2/CSFWzOM/z6C6M
xmr2m0J3Nwi068BLDHOfLS7JiWvzsUu/mvCAz3GV1zvTRdLI7H72BWq8gEvD8yB07ZhXJAVWSzHt
HDO6M9aAOuhvI3svQ5lqMn46S14DqLf/mOjSL/k8xbu6GDkeeu27WTHczAanZ6wUjhBX/XYynjO8
2HAAxKa2K3Ft2vHwKj9zbfXYOvAEu5gA7iTKSd8RGcQzM9+4VSP8kOJ/gwuh8KVS7c2d6M+uq9Su
r2ju8LgaIT7hvD2FE2lGVeuQTh7O7dUdYHLE8z5P2mJHE4erd2ytycdno6um42izfRlVlIMRSu9J
4GXQRWf6qCpDP9iReDZyT52qHvixnhNUyIj55BlFeqmm5lOnjxYfFV7MAT5r2dTx1iMKJHAF37fb
Upp6df1rGIjCIQf0p+ZSooJWQ/QnmjTA/gCZ2lMwqm3GQ01p0c/KpJ+2cNgEnbf7nOAPX5ozc7Dp
9SSpMyTE+XLoUK50xC9sY9etLx6MRxKg5wpvYam2EDqxWcaU3HkbTievB4cfttNl5gYDneaTh0T7
XvbsYTMonc36sAm9A/PsOHKrtcNP0o2hAS71ZUmK2zTO3bYYAK9qGFF2kob2oDWK8Qu8ak2Ldp3e
D8gwi2TXFka0XTXeFPVNHMwjsjbbzABK9tVRcIG4GCrVcTWjDbKZl1WDVh9g6tY7AqYfl0ry9bnZ
N7OgVdO6WqBTgV/AwNxF07AngILArkWhdUrjhxwGw8ZbyDRzVEIntQNn6VUQPhgLGnODotZJfWU7
d6bI9WMhxKlwelJ9NeM80xMJ5GwT82KrE1fv6T5X1WHmfrvrDTjRmimTPaVUsdXSbgQLqWWbrLfO
NUnXF1rdfLkeBMkoJ/yJvCRqmTG72DOItHpJxDbNIeC5i3EfNh6ysXyyANdpIW4j5yeOaHmKFaYe
lBdnwuT6A3Sfe6nF4rTwDA7z6CGra93q4pq1uhuyDFmxDLWNQbt/HcbbSMpFvdeE9fyq0yzFOB81
Qe+/gQeyHaaoO1XazxRI6KWqjechq3Ui2KzZz7KO0kbn5pkk0Z5ZCzuEZtSHKps0WmDCl3djYzqP
oWcfTaMarwKYAxdlVINgXn/rKrTulPGJlN/2rKhDLks0IlMTzmUwDO3QteoRWGl6Hu0QwqB2W9Yg
93lwTni6gMlWte2HeaxtVIE/362X/uLGy0vs9PX+9b/p7hd6efOxjsV+wqlyslX9aLGmdkU3GyfP
zM51UddHARzhQNDrNQRid85taKT1WPHlJM3JmskZHhKWJ/nLv7yMSNtUj/6QxGQEoQ482UFJE1QJ
bSqKw2+ikC89sbPbNFXmfdx7yaaKQS+9HhwTe5Qx5GunLdECuOHuNe5/RQZYACVr3W/IKTnyzl7x
Tz4lyF39rOeBdzEu+6zOMVNyJFG1RpEBd2WAJQ1X7uCa3Q2Y6OvPbmmlSXmoYf6ZE2erEaK8K0xs
GZaxXBVlbBPZvkpD4wj+KL306znFwj9g23eOr9AemetQDLse7EJv5uBXKo03VycZgL2gnSYchVQv
pdseS2iBhgW+MJFZBeC6XLX2NIjTTj2iw3JOTkxT28kxKxtpG1TxOJx0PWLMZ6nhmqv4hIGnubeh
wKpxKD+NsbEZKqvaao5OhR2X2qEul4Z2lqa2ONcS9BZ5hlMLGqnGHK3Wd23C1xPaLvHZYkunuaP+
vE154h61NCaqpTNnP4naeN+q5sgcyN4uPQ2BxtiTegBPbTHYGyfrRzWnHLloP0yF8bjOJKW3wJed
8qkgxbsfVmd1G3TYL5EVAbfTeENkJs8zl73LopcQIxXTl7acr+1gmIwWDf1uth5Cz+3vez3qzpU1
nfXBQiYYdZ/DusT+qvhH6Nj0w9xPBZO3fYdmgRW99pap3GE+G3xoP/DbTQDOLzOZQNso1LgHmyVT
nlwIgkqXh2quGE5wtFNtTOVOGz3lGyhlL1QchPBA7Z0F1BQ5noelK04jMQAbQjrmrRFSx0TdvWQG
HbT69COM1LQPB7vwx3XmYqat64/NyBq3dXBBY3HftM7jOgK5ajhr/Nd/uLHj4mYigQtzpdjiLSQE
QYZ3/QoL0MLmDGaIK4GDFCvRccgpcyNGMB/zaKC1aU37iJMMBq/Ja+0sta8G8IG603xmrEMEZwnp
2qPVl6T6Fz65OsuxZbDTrXGkubmJ56Kkox4TxCHdcFMSXmBE5BYQ+kzChYwPmF80H54fg5fimyWD
NG9M9hmZ+7aZH+kYz77BF78j8vE+5ks8x5mRb/vUeaBR3VwHSwo0CrPhc+J7lyWurjFUF8rw8sUV
0Y/C7/HAgUWtvmb1QDawjGt/aQCfSbul0XdJGlT2rlFUd41Om21aosBU39HBtL5h1fVJRCOVN0hz
N8+ugzO+SNG95rGs2ewq3ddyndINYbWtCEsO1NQQJzdTo9vcJaD/OifsZMMdoIzIHxJBnG9e1Yx1
OPCTBXOrQ7Teros4AuYeR6ozOuXXsSiuRuNT6d3XVk87uzeZ+w+/B1q3ourF7472z8QwcJO1mEwj
O40PqRFp0CG7x3iInHOyDAmZ7OYmnEvbnxFUaxUnaiip0pPUu+dD97UY7bMKKUuLnMVSlrJ8cAqW
FNxkfesYHHgpkk+i8mAmy7T9zu0rhFDsTIi3taM19E/27DS7DGDVphY1rlO9PqVxifqpHe7rqI1u
EMW6AA2CzsGafu4V+N16sKACDaK4dyNu1Y7BU6FX7QVmIY0Nfm59h9oJRFhkDwAZSgLbJ2QLpljE
QRoYCjtpH1KHu2zsNlcj9YxnRaUV29Wu0TLjIikN78YOEEkoS9/ljHwaEbhyff9VY+D6PdIeoNiP
g6nyWB0e+0LHEPDYrdgaJWjKpmLburJ5rI1+p6pR7sbaIsBPLTRmJ/HYamvKo6OeuU8MV5uwLbw7
NeyD0YuCSC8NhuMeF1qPdMHCsL7Noyn2eMhkwL84b7jU0HaxumTzGsJE+4dIgYGxcLIyiy2HlFFC
Gss9exuT8sy09gWBjNu0RyLeFMlBpkN5pqUYNP9H2HksR65kSfSLYAYttgmkViSLqmoDK0VoIBAQ
gcDXz8nq1fRiZtnW3a9ekZnAvX7dj6+sv6DquSvawT5ntMXCLOdTQ2NjPPmz3M51frJxzV5A1Om9
ZN2egFug/rBDQfHamVFnxIFR0Fm7+O0+5ZQRN2WRwmtx60NNQUdMPze+EG2Px9ToLxKPdFyH9vxk
hzcnt4d7QBX6OZDywhm221qUTcjsT14y8w3KxP4yReVVZkcnvPTzauLTatFDIuvqWa25M4OJBxzF
PTpflxsKQLqxKz1RHFUm0WP+LDPDvPNEIkJcBcuWfhP+wpnEP+mFu3rpeDuUml7RxdJHj7oBCkh4
WTlGsXeaLttJGkZjwUgJw9J65i+QHwamhAOuuu9T6g5PTi8TifJ+sUP5lyiUfosagFeV2FePmcii
VXhhBQKtvrrfDJb3JGvSZ8s1kWtG03qe55HP/wjR4h/IE7CPjpcgmpHrCa/5qftnmojVthzlYrk+
SBoWt9OFw+JTF4Bzcoc62Aap/irCMtq2SqxbDw/9LpD8JlrV0LNQTMOtQ4wautnf5KQG9prTaDK6
sBHKIf8YuTmaq/Vg6wGpJuIWwFE0n8rCYFSx6v5OIgWVrpbznpZ7fsYjmn5OubU/c/MJlvLV9z4n
ovMxpQNyR8Dyo3XT8UrM+zfusz03HvVcpR8EM0Crt7iwfeoUc/6bKKfxzvT1Vya8hUyQrbc9gMSZ
cfYZ58uy0vc0tvZH57IT2NabSUch4fW5Qd93hdY3/0fn+83B6ovlQMlsxSk/2sO7Wp5hhKiXoGvV
kfu6PhlZlbhBVuwsnT2STN8lJTu3UozdPu/b32iYzlkO6Y+RYvFfZPP6jc90djKGdN6Zzt2jS/Np
Gnx9kTK6YJwbn6eo2lotxQVeHfibtXPNjxSrSdQYzsW27au2YVc366OpDadrnrbdJVpBRTdF7uO6
zJlxskLsRxL83IcXyqkBDK9iSLfSTDX91Q6lK36diJQsTgGkIXEL89u/fFedJyY8xS1GrWjj9eHP
RmOlVnQcaxbrLJ+/UjUAClyceU94BBtoBVydQ+8mq1amDGEEZJN2QsniOoIRWhgUYxtCxEVoCqSE
yD6NdDCOfvBYM0XgHRXpMphIoXkG6qdhqFz9ro57Buqbm4OGxxVS7sxSPOWUtVOcAYUbP8DbujR/
x5G/FxAJMvPQ41A1on09Z7sGbb5Pg3kzzxgcDIPevvymojHnGj8fvNIWd+w99caOpn2OEHRBYeti
tpoW63nBLdQXBMYNJFj80erqhQKCF1PKhPw2gd7qTB+YJWYIqvp2/ZSpM36Dj7IY+gS4nlxNYkGP
yd++gww+Q1CmSzwLnkFSteTuondrIXjiB2Z1HfvGO7p6/Kb4W9xXH3NAX1awE/Eq79OGK2c+ScJ1
a1sf/CHDctt1b44iB9UUoKKX3HzqBLsi0RiXxTPAGe2rOnZWLlphvjI0lTUasl5+8Yb0rlN1XTEb
xJKUF/yZpUCqoYEvGx2cgs0SAGQnHGOWgGX5hMP1pDx2qDchBAQ5rWT6rJImITfl477MjEVeepzT
YFNqhydswLWShp00mRWp4agMEAIbiwpQhYtfF8hdoth3c17zyw4WXgG0VQJazzYR8twppSgEiAL3
BdraLNIwu56PmRZcmuolZMAB6kv9bbetBlykVOYSihvrYVfp2WSBbKfjZK0OwP9ZYZYg9MNewHkn
v2EdWNmYsmynMn6JXUf9+xhV36rRabcuQcZBOdVxXTtgAQGigyui8xRMQ5JWAY/LqV73EwToVqy3
jj8x8QLqpejfxgCGhMGW8HilTsRI9gqKVFCZjHPeQl1HS5HkUhJ3wj3+U2jQW4QnjWMRWZQ9eFy4
K1aPjau6C6hdumExF4aOVE9y7OsDR3u6FNG49/40fqvS1DhHo5M9/1uxnVE+UAB8XQwlUci8un0e
PZgXwhn3WGL4iRr2C+R+EqoTtw0rD2i/ksuaEBQNkkHlYJO165BOk+N+KnkUFjRT0O8IGBjsx5Uv
/7toqp0xOjRI0hWKVF0dlftVOdA7HPUTU6SXUA5R3NhWl92/1c8L6K0dRAFpG17cZtZVdGf73wuv
B1UCsifhKw9yopNPjg5/p3Za8RO3/E+TGoalfTEGluCQ1MQGNEV+rO3lt2l31bldSHyXhufuaFR7
J+DhXFL1WwZuR6W0x226odEgfAgWM4gORFKbiKdZ908ZixNmO7l6NxJL466kdA3RkbaU0g8+IxVB
Vx8lVr1l4MDb9Rw/UA/P/uKN24wGdhayFiBCW38U66HT3vikIUEcHV3/MREm4gDaEMFqaMupltld
FpjqCU/7BzHOkEfddct027GAmrT0duuwaZc2vLnI2gLr/w7oqskwD3erUN1xJR7HOV9Ol9wNb9a6
tnHas6fOg73uqooOG3j/iagcWGLtWQe0P9M+kpRpd5ib6M33BaFduS7/Sa4Kin/kzLvDmvkojj0F
4pR/FFyEwJNTZceXwXpyrIIEbkTVbSkMXpEWBMyIV0kZ4HqHIn2TsEoOhtfzLbemT97nPH6FCwfA
qJ+tRfjUIangoIwH0N7e/fvwMkaPwTBdKb/YG8J9wKxX7wwuyN8KXydFaTnfmzW48z8SWxiwEO3x
RW38CXpNE1K0O76VkIHOoRXmG90FiafGfOsgT0Pvm7uLzEdioajsDjcNlD69IoSUn8SFJ7qgYAZF
RBkoh48Xi9Fethi0cDepJHWCg0uWlyKUsdnLNONghqhyCOZl4uemiSH6FvdN6sYMo/4rofwcW1N/
jqYZvvCU4rJV7nGjukfuqCqe+OKhX1VUYlOTh6pOMXM1GfHqUc+7GE2d0EM5wxuT3h5erctmcQmg
/mCWc1+7oNEbzTH3YFnV1dfOF/SGLnEHMW3DwV5gXZs+5PMvRStc1vq0u9ASGDNi7yQn0ndQDW86
DMrrEGDyAO9+kktDpXQNii+NHB4eM02udr7k+ybyUzrsV3II1j1M69cQWPJZwrahXSf/PXdiSGzv
4QPinlWY/U16yPGOj8ZfDkzftQz7WAYRmJC6vIwqEIc2hYXNFledKrRDgog84+WjRAXK3CP5VHjJ
zG61GYYlvzqiueByPkcy6vZNTvdfnQJI0a1wnkuR/uTeLmAjXfyIdpl/alC/EIMFzRPFJB7UpeJH
6eUuOB5PrrGBHz+ZO8s8kND4uZQQSN1+n/K82VcFBW8DOX1WdjhufqWYWFy/i2krG84NIzyjSM9r
t5iYjnr4xYaNyb3uASHoDqzPGk39SVagEt05R5xw6Rxt3EVgqtnIhb5Ol8v3jsZfaH78pE/tODmE
cmHFNFCySMK368YcVHaSlv+zp6D3MIYWBiXD4ZgBb5d7SUR98/zDXafi4X/6lVGvMCvT2DNu9Kei
IsaqOMg8z2vdXrL3rg947Vpfo/sFkM98sRz20bKf+E1pwjfEQH9wR58OqppBK0p9CbQDCbNYgN76
4x9mfxV3rGSJieMhNdzvxOmuqfdHtONM6RQDbhMGBwx73CyjxcXE19d8SItzL9rlW2TyMYq5ubS3
KG8WMPU8YBZ7frAJF94ty3RN2VIrrcCn1su27C2PJi2VZKtQMXO6ZAJ2fmET4tdd6PBmhz2KbjGz
FKOK1SVE2qCX6HbvTWgvJL97jwBwKXf2jNhjLBHVsSHJqq5tf4hFyGRGB9JQunU+1VuLyI095tT5
VQQ0/bVQ54dDye+anfJnomLSGHal8D8KgXpmAxDlBaI33RD+HDvI9amOdtqcbgEA0E9xUj7EB5W6
8/afTw6HGn3IM4xh0dCZrU3JNOKKLRfdV18RJ7dmez8Bj4hV7lV7K4uAd5vRT8ttx0u68nsaysLc
rumte+QHMbDyNwZNkQiDkvXFFuYdV+3mwU1N1jkDfV4NP6bCrIHOEjyccPdG1DdSFKcOsHgmbkk2
9U6aEZ9THEPknFM5gbV0Q0wZGDCtmhthU31Cb/Ic6yX6gj+9biE/Q4Pv679gFj6UeZ+cIOAbChOX
L7HNF36e+ZpG5b5u5qNTSIYRe3oBaA96jJKQjS2v2aTwF9gh+9c4mOyzktSOgC6j2+x39SgZqC2G
x+hfQ7OP3r8CjGsfl2xiXtzAdP0c2NEf6lU+inHJtw1TltTGNgnLddw6dXqMGoBeg0lAQebKeO08
TM/rgwZQXpqQe1xfUxhtrtnJqJ7xKvPKbPviFIZfQ/5ACabL7x4wa1+7T00XVJRiVwyGBmx8YpmE
d/+4lUMKLW26PT1hP5ylemFfaw9h6Y6Jyt33SBe8Ux24TDO8tcQnCrLNZrgGpZfRBlc23dntOLFV
IjzbwxeQwmxvLjzEzF50mJ8ivQ+t/sWZMaJE4FcOK/n9c0oqe7OkfK7BaL1lBfVsDtGNzcgNd/PP
Xb9OnbWjroY06MPp8niWm81ikt3hZBmBksOwGCCxr2e741SeTVUBVhyuusdp/anA+eAu071UNVWf
jfdaI1fiJJyoPXyg1UOBmdvg/LrzesPncq3WQ2Xnt3xInSfsbYxNsk3P6yyRgkxNW1bBE2GYCbea
InA2i+EY98prSAHlsHTz6qpBYh2alvq+JpDmh9c13/LQI/2xZk+ZhUho5Mx6Ew2IayBqFHenOK4m
T9yC2tPY589M/lnwJbVFhHtmlPVpOdZ9ESU1R5INJGwEWGaeg9+lHkPttGzb1jmY7ei8FHd6Tp7H
MZK3IKy3XeDZVORk311hWIm95hTetrdGUs7It3yNNYYVwV34HOQpylWlucMJup+592P/C84kfr3T
nAGc6PF8INkZb+ng/LHD8S7nXu94yrLlDTJ8dUayZEIacebyamm9ydpoOY97q/Fvfpr2fxr/c1VG
+2F8U5HP9yp3//DNBziaF5F9rEXxHIQES2gh/xdMwef0PvhnBzd/HSztD5cPcCKPNEWMxwxZeut0
JFcpO6KfZmCtNKhCUSOsEbzVooj4pD7SRoYVV73mOm+MLpZZkfNKWG5TS1ylrsIf9POmCb/Pjx5v
F+pxSXZpMz1CV/8+aka2cKdO8/2MZfm9X0s8ZPTzbuBDKZYSys2rOX1exGqQeXh0D1LrxEix8Ttf
JQWWQxRJ4vEUsr9m1TifGD6eDVMH24JyaDPsqXVyXCpIaODeeV76WaPLbAdqkHhGPTirlc3cKuv6
aAflgYceC3cwzeeM8qp4cDOH4/C8DbO23nlZWu1L338jkZBuLX/hVshaFafOGh5rS7/qMKJ8KCMB
spjWljdHu4E6z+UnXS9G5F8X3XDUaWCj5tq/YVkl7D+HCs+Zlqe68Bg6QD6yk+RgjQnoOuFyx4c0
voosvdqUEeAtW+qzVRfdabKNMrYq95APvvzeesjK6+x+s9G4T0i3zbZf5iUmfKvjdpjrl38tkw0l
QZ5w6TLWot/ifPBwjPAqd3/ACeYKww69dfD1nDIZnSaSBc84+009veWRau8p+7yp5TW0u+44GwOz
tRzYoTEE9elKowLDVByMQ3313Yw85xICB++a8Z7aBzyqPPxlFybWQFEU2O3xbg3659rZ6jBNOxWZ
NqIIPRyDX9/EiFzPAYCEUgkBmqrDZdPXjMoYqIdtMH8HrGC/rD6RlCYXsaA6j8tg5x0Mg2vhkLbg
UNwnm9KEAxhpc2PKh0UC71xwrKriKTWoeMxnqXbOYNg3i4GHDcMN48KkcjBzrz1e7PMEbGYzj+Ox
SAUePkawpJx1tG8znld0No+4+zeD53WHtkV/6CwFxnEBA+CZ2Jnmn27RWm96QOdl+YB/R/ba+VbV
nxHO3Ce3yXyaDwa0V5itszSdG7wE8BSN1+98Swgw9vlh8qjebLxsR6jxp0Fl2510jilKfSNlex4C
ADamkb9W5K3u5uNHGlrinIcsa2HbHAkwLrdV2TdIT+6pr+iyL9dux7xmXVTgJ3VLF0NgqDWuSPkc
6L2kkClFA2xc06ElAlBuBetog0QFki9vTlBYrkU0R8eKR1Dj9OZ2zOlustGnIVDZn8OqiyP1Z/2W
mmyKe9qK15yLYVuZa/Q8uFdPcALhvM4mWLp/YeV2SUf7H4cFOce+odEcllqD53WbHV7CI21AtMiZ
49EzeCZXXf9K2HXn97bmc1K9lYKhMp2bhh4OGXfR+Mes9XtjjnQN6EIddE+za4jAwe30UNDx9RQg
AGdY7s+jmN4ab+xBJvD4EqUcdsxNewKY+5LDyY6MYoajY7Bp8WyLe0HPGU6h/rnl3cxENPwYRguh
toII1LHd1uRutma/MK6v2j+BO3yVLsCRSJbRhkj+DWPVlsNV/v+5dB8e6//t7SdwREUR/U9RSNzu
v7z9ramcYFaZ+0zHcH8W8lMGAJMquVv18INb/HB1I8AK8JETy+CKIJeW503nn/OGyM2Ac/z/NkMj
qv63UZfUC9ZDVBGbfyGsuv+VAm5F1WRLZJVP64X+8narB3Lf+VjSTG7zTIVP3MKlqL5U68KaxOiz
CtPazyHRiLSYDyY2Pdye3nLzalBxxsTvJwrFL+R/OrXNZlcE2j12XfcOXOEutVXzLUakHNr5UAJi
2oEW4+UqQ/liOAxzOct1DvFr70Bi9wS3VkLwaKkS9TAgaxmLXoDa54U+P55BeqFNFcXd2Ot66jcW
BgERWJQrAhMAK0bBGiGQoxsgnbm3UM3pvTEU0FSOB/Tb333HGFhMAI74c8a9VJyCVX2wa7YXM6eu
e8ABs9gQiUxXUj28tOUNNZL/S18um9AFD9M6vyLk8DjvZbFb8anhNchimskpCXLRy/xoPVpTBV5e
NxpXZXGW9sBXrMYIm6nhksGNjRfFghWW8w5iRf6k6cE11Dig9Dy6ENtBx7aZ//QMjcEylTNImmFv
Wz0yMTqfHIoKwRLNcQ7zfVFZuAnB1Vj2MF69xltjV2X8EKW18lhTH5VIASOk36K6mQ5YJS123CHY
KvGXejR8jC7NwW74HuW06Rq0hWyN2bkxq2CC48pz6Tmhj0YX7mxRvsjW2QZIqvzC1SeDypdPzPHu
gUvjPOTvQCGgaRIEMxlYQtXRkKfwSE9EQQiHWOaTxyVNfrkur05D/SaLVwLz5DLK9vzBzimStCh/
RyL4yc9HXryutHeYoOjMs9O/3M2faQ9M92E4MveOTnNN5XtmAJGzzIz0ide0OBRhA2dBB87F+PC5
mPS2S7XWwIA2/1pCfsRhTgcoLkeAWuQaa0GEQ8162vIOCfi15O9GlzNYZP6utphdqrR7zbZtF6Us
Sou1a/0fI0fnZ4Z1bmJL9WQFzR5Av/r05sncVLIDpGo8qFVJ25bzrf8hsx5gSoYZv9MuY5GvVhJn
Cxjm2KEZ5V5k1g8kJXubjeqTAXI49hXmr2aVPAPK6jSGNv/Yt7F+tc1OvVset/aUIsrC4vKZoTMe
mrzi6lh01zGY5Fs9GBcuY5jK8MFeqYgB7FCOv6KuedaesUBXBohnp+l0bm13X3Mte3Qj3fQjIs89
L82sv3BY1VmgK21Wi8uC264srF5jfTgqp2exPXgLBYKPxEGeOoeW+XrjhM276YAwXH0qOMzlc54C
Tn/jm0+n9zYYCEN3cFVjSCckJtZtF9m3VeS/zCl/re2LH0Khdbk+7/nN0OOmuVb5iHO5wvTH1/vk
iHU8GR2LEfaE42CXv7mYUcZJWTGIOYTJh89duFcqM/zEJnAbraAXU4vvmrGyJ1WLxdPsj9VU6bWp
yLlqgWWteSSanaahODIoE+vx6Vq6gdtelWA9dI8kJ8aDX2jcpJP7yq3ytY1A4kKBW28NC3SRWuXJ
4R3LR8xpY2Bcv+1IzdsxetIjlZjDsjNNzYyu+ku27M0cr94UGIDx6XawJu4l7Nu30ujOCzVdUdmv
MVOxSqJwKjcUjU8wvvw7Zym+cZK7V9Ckl9nyG9Jv87ay3WBDBzAxZs2yfeFXGiVhNnwI5e+bZtw1
Rf8NoAPRlkmjRlog8DvntJjrCwJh4vuOh9K1flQzjnVcjB6g9wZb58z5f3TgDrXENuJx4b/wC+VT
Tj3+rehQkuF8nG28pEuAx0OpuWRF9f4SNs82QjAJhtPjEOyFcC718LuZRoc7Kv+aMJM57+v079LY
a9yFisLiotqlssKUXEJv5cpaJ6VJwZnT5ERBczb1wcYT7GbPnq2ik0kTFEI6cdkJq7BG2/uO+MfE
5exxb9At7YU//LIj0duDKKgAUjsoP3kkPrze+xb4I0VF/NENTfGJnR20xzsWSpCVFIFpbBefN2IN
yzq1Uav7qv3dm5+FAe0Ps09qNPQiy7VOuI6CHkRzPwD2XeKxQ4kjuJKwh52xO59XuvMeFmf0jCk4
lA32id7qjuMatS8N/05l6PARauV0q7EukWTorSRwi+d1zGl0VNNhUJeh4DYeubw3YDn+ZJvnEzZ1
P8uBfB4NDOvLMB8WZb22Y3Mb2u7m0m3JMWYCQ7W2ayIGQx1y1jJUyHpDot+DCIE7b2qzdWtyZewh
B+2YQaf9Snfd1Fg9nhTZcCGeyi3LR7J4+rw+GkrCbvitFn7sOd8+rLrZkzLwDbERbSSi78NepQ9B
Z2+jirFb85Oyh+W7OAuz/xlirtujEt0qVmScsNHW1SUM4pzERik96pS2eVN3YNVYUWwd7AjvUx4w
cMMMzF9B22WgtdIc0Sc9qqz5pbv0PRf1M6TGXzDhqQaXHqRSfqZz7mQnApApkBi2eVnYIEPRlqk9
nAA7BsZNGdLaucpc0CC69VwWsoInFv5s/ai8ZC3+8QXflzTMl5HG1wMTz8RkdqLgihsr7jyZF09F
ieTTVNpK2qbElitHHXtTuFWFQP6irCLB65VtGrd/ktZI/i37TiAoJZPBUbEIGCPM77mjuz38/9gO
ibv5Vcjy4W1lh9V77nFFtL1n7HsOibAGR3MLgYvCdqSHB2/g4uOn2ExjRWuuzNTGHoB8F4GrLoEw
Jz6i/hC3s2midVrkYPXNrix6PkGfO1ZWHWrByZDhbTTE9y7n4O5RRY/f84x903nNZvva91xMCQMc
hRWZcZZTbFvW4bHKogM9lUXcR+Gna0v/0guSpKiuSP5wuAM/pVqNollgaCrb+O5HKZrb5OfmETf9
tqOLd25wgoRRFhxqFll8tBdqyLOz0uJT8oE6rtwf+fXg6mgfIYMS4mY2+V+Ez709k8sOvbyNzXbW
u9UPd1FK75m7jN9YwvDqYy4AuITAYWU0Q3kILhrf0MtA5VC88PBg8/XeNKn2WE/jSCg1zVEkxVOr
G9yO6tS5iJK22/T7Qc0/hm79xnXRQc0tLLhWf/2CHTazeEq1VWZuHD32m0dahr7vKq4tAyHXz7az
tn1cAd4W4nF+lpIHVBeuYFFaDF9e5uBUnp9nY0TDDXPeyTlACmzeVqwYoMcC0dgakPwmc935Q0CA
QTbcOs0JN+fKd1W8jv6UHgOE14NOxZ7ChShO0bRZvJfbGE28/UYEtkyfibYYu9mGr9iQM8OqTQ2S
nb7jNUIb5UBvZg+LC9UpmLawJv6zekKY/z1XFBGtlB0QPHDxkuMzDxDdYWyhWnZVRcqmRD6lOZ5L
nM0pmw6asYwwzkcay47Ebbg+hiBDp1yVymZLiXsbD3YaS7aH2HA8HWOheloxg90Zy6ByfTrCwYHX
zvWmpv62sUqa0edHKcbVMYEPOOb4YaFvwCXgPxjjk2V24RsugWqn7KW82x4lxfRgpHsSVbuHtywx
prTZOgtLLv/MlKS+B/06kbw2d0P7cDE6JtcvwLgLQ+xVcaiLRr76Tc6YV2C9zHqUL8P23oEaH/N+
/t2jpHjzWj6VHyAB8qOiT47B5Av2LKUmLB3RrE+NGPCC6oHU1bLrirS5L07X3lsu3MdRzO9sesT6
5tbYDt2QX7wi3ecTNAe39L7wrZRPiB8CxFbz6Ydi/3BPJugFyKt2y/ttnSSPZre95KZtJg3K/KZo
MIHOpbMPeXqCcKSSl6uOOis/O6wQ5RPL1mIHuvYygoJlUKRUzRTM2qsZBJu5OmjbMIigfF+IT+Jn
pQyhcTx0rWA8k5kniEU32+MVzaN7BKs7bZv8W9UU+mc+Qr3xc9KxeNoDfrfNWTf9NwXf80CDgVcq
9z7KWiGGpbjCVxPILeAEKXSQ5FZ576FzXftH/XIBjHtrQndMhUE5Ac0qxlq7pPzq8z//4TwHC7ay
8ddA/L/I5uJNVZT7GjZ7wei+TPlzJmEtAuBpnuvueyei53TgSGxpaEM+VzLNzR0UJzeueu5IRli5
jkPCJ5shU9U+dyFRZdGvRg9iJ2qbaAdilt2IXwuPCdJ8Dmqp9nhzdxyN8vZ7Pjs091E7H6OZci2d
NGo8Nt+JB4Ik10/urwGKYnMeXQk170q6bLoAO0iHIxvR7EkIf8eAnd9oJSMfmLvMJpYfV5jScBsj
lDJrse+MhzxdSeQBdyY507/ZjSMotc+/dyWjx0o5W5LbFjDrsP7KYKbp/kGmCVN2QMvc8f5iuq2c
rWWmfzKR8odM6su0q/FIzefeIdK0yZh1ICRHKLC5w1YovjrLaXYzBq+gSqtNNKnPeXC+Cz872Uyf
tWO5B9Z1g1VdXB2liBfyIwgeQhjhDHGGPivjUGMfRyNYtt5cgUxO3edhFenL2DpNTLwjXkn/7zIS
OTBJkQezfFe5JWhaL7+HyHI8A4afc+/+CPLQfjVVv19R+h0WarvsftlzJi4K5ZSF9q8/zt+Qmah0
BkKU+FxRN162RnsNnYvhzPle0g6KoRuM8jgHkh8xRrNows/1QmXnb5Nj2UaaEN+M3D7YkaMOLSRE
ihJcLCC0vyy2vVlRLrjCnFvcN/hK8bbU5ilwfuC1y67pVGMUC4lUhkxMHwPEiaRD3MH0728zF+0S
Oz9VL94k2bX/bZrMFz0HPzd96Zp85UTG+5VV6zaU4Skv3eni2dwreYHHuUlTQGl7AkWD+FKlyY5p
J4xNX4m7beRb7n4tbt1r67U5UoXLx3qinBuJRisUm4rIKR9kneGKNZ5Se/nzCFHsQP5AxgQs1GXm
cQoyC1Em+E7AcjyuOb7dtd+o3o++pV9hG6qDQt/emBaR1MF6NKYC/KSgr9v4gppA04WO5SG8UN/a
JYbvXE2j5gw22odQh9PGWxag7LXFP6HEpwxVk84ce5cuQJD6x/u3Zzbk+/0MGZ5VZcFHPazRa1di
o+9qTBKEbjdgsLE/BlmY2Lnv0/krPqKW1gc8yd2mX6A8F13xC04GmULjbGtTbpdpIs9hF58VD+M+
z/3Ea9y3UpIVGSfOEnPQN9e2Bqni+P0HxldcEBPyQKpyf+85Q7rpHh3HXr6qw7IrMRRvxt7PTzVE
b/h18BOUUWKvIVbp0ZvNAz4OTeiVNv0PGyvKEDrcp9zGfEfWo9u5dfdR1C5JB+aX8YGRCspV7osw
PS7D/Ek/yBg7o+iTyU7tvV85krlvLbfzZ2rCAQ1QXRJaBrxthOlj2/TOAdJydRe9i5A7MJX0JKr6
Ryo6Xf6KqX/O/e6bbS8m3aD2DiDCcl3cH02u5yTCerm67NOLeHgGqwdiqW2P9CPwdFzXU+10sdnQ
04OmBXhIXWA1NiR2QZsPq/sXz9CBV6J4aVzo6kaL/trauRMbvn4JfeUcxtx50faHEstp8SZjK8ew
3eCNr+NIaNiLZnMOF155U28scTfySKfugKj/Qjqp5a7HzPjpeb0BxmX9DUug50maNrtxEHfOCYmT
pyOWDgHYiCs2EkeHoR63BV5UHnA0FqfRcrZUPZ3q/zAFHn1kGcnPidP5wvhb2uNT7pvmqRDBspEi
VKf8wU9vzOGJkw3qXPdaRZjaBkOa8SjRxYdgcfAqYDlG5LjlU7ahypofoL2kZ0iA7z4WcVQ8EjGT
M0HVB0uzTN3rmtp3XRmvOJoogMqLZmvbRLnESoPmgvHlWBUiA5Vylktv7hYYTkndfeoZFsXIPaGY
XiSp/tUsnianeh07zIBY41GlsMPaJDyz1U8I7hTHUJlPdejupzEyt3kH2GPtykcpLzULHsOcAyUn
bgWhtjl6cC4U9o4oO1BT4GPgcsw4iKwX7TTqKE1QBUXDEd53GwC5M/HoavD9eH24lBHveFxa9BeF
wozdDg9CS8VAM2t4BdPbHOh7lcKQSpt6XxJtMwp1pc1cJLXaqoi3p9dzDdCQsvucm7xhZfKi6Tdz
LcM91C0UKTEarJmZ2CEeJKoMIsyHPIJVqJ/d2n0xilzG+CLYMNHziXc4X6ququc+Wn7BLsaR4Y6b
wgmG/Yrh8g0HaChbDI5Ndwo0ql/U0dGTR/13nw6WxG4Bkbg95doGWOEDwVPuuZAd5oIb2AoHaB3/
RvXCh0yTTug6VEtU8LKjtsy7CmPlBGkSY06n9FQpRfluVPwPWefVHCkTbdlfRAQe8rW8N/LqF0Jt
BCSJ9/z6WVR/M33jzguhAlStloo05+y99ofRIKqa1BgtWrcnvq0fvH2X8kFiD91qajaiWN7SgLS1
Mg3vOKXGrOK1z15roqeUeC+M5pLlhnlNa/O7r2jEGSLb0e5hWAHnvbHhuyeO8Nj1aazesmadF6nY
wQhmmJTyiMfFPnUtWNOKUtns8FnM+5y2sLoDsstjaUZPFoXvNOtiSvcqPkKNByt/qqPWXKetpvFH
SC9xW3ybbQkcwwD8NBt4k5ynsBDw99GxHokU/FPiqq5aI2JI6eo1T0SxdoKlg6lXAhzaUgpGK0pp
IUn5oxgOgg2NZbqPLS4ipRE7gbMZ2xkOSsOM6b5edKKaNp0+7C24TaimHDAZjMlJyn+uTvpLL9sX
yvirWPW4d3BDMnFBKi1epEX+X0TtkcwBWhc9ZmJNrJo2/c6wu+58TeKVZYbhP2H4h7iHhhIIm52Z
235D+Nkg8soQtyYOoZ4Ytymg1E1UvdupLRF1uvlhCspa//slFeL84J7A5SUHFZr5Qc4Hcxj9jZt4
stVx4A3l0kcAfrDU7B5qVUlbT/4oEWfQ5I+zQzMfHl/ZXeWRWKkRyVwZ2IbZvM7HxzXdQUoReo3P
M/s4+zjxuPfx1b+3+h+X/97/uPQ/3ur/e+9/P8Hjrf698987/77Lv0v/+596fPvfWx+X/vf9//On
ftzbkHCzUSM69PlXgpv5v19OkJKSnMvCZHHtrlMy71FdDv3V6/3+Soz0Ie4y+yj0woTVyCTcWn1y
+XcHcoOCwKmvxxmaOsgFQB2JY9Oo/eMczqw5Xy0bduE4irNCDBwYXvfSGnr/QgpRBunsxUuOKsYo
3oYUn6AUd1dX2DurIRxXTnh9vSh3X3HambQhe0yb80tcHuWOhgwZ6/NLBjT2DF2DQRd26qvr5PpW
Etrx39U2KrYTCiIQw9xsDThdUgSB68fNyDD0jaEB+v17daSaLanGbh4vs4kEMSPIajAPvLNt29Za
tcjHH1dzA/2nAc5+GwQ676wbZBHw2d0+bkafLFb2TI58/BdIsWKKqbUQVAw/hjIFgeUqqXeP77Wt
Wq1AiVikMrDtQKmBg5P7Fr1HSxpPYPIuXG03wS97QtqtPQvNWf09HdnFWVKIwYIwSdoDdbxzEgiZ
j6uYtYuVpiSLxflqKt3fLbE7Fzsv+rNogoveDRSPfDZdeahVL+2IXcq3emf5eJlbjXHJUv+mDWP1
YrVV/dIRdx5KckZkpb3ZIvCPg0Bxb+dJvuwae8Ca3GP0B8dzSISbHWuZ/iqEkzyhdw+2aTdoa8WK
Ci4SpGFkU+VMLnMMXOZpsJjMtDo9XiJIQdytaXcbUb4fjPlLHg4LhtTmicpq/uLoCYO6GdgHlczp
X0mIsSMf3BN9rMuoKvuuYGTdLTMoCSdGMvw4B/bGunvITzZl6JKlNt/3OOQpuVtNQs36333oaHp2
qbraP97qccGsxLXuOp1UBBnJ5WQ/TZg7bhDszCbxDmYb83EOXIoZtiCNhcJYlRwfh8eluNP/e9no
6deIDMSOzOAaT0O8dmQZkXxp08pFj/2GGw2natklP0jt+uxSzV9AHGAxUOcNbXJ73LTehVUnVvL/
dzCTuobUML9ugvq/K4HPZhL5TLGhHFJdwu53iw7vXEv7c6iwpwG2d45THNiANsxVJK468W+YQ6rp
JilSkfCGdW+sq62XN+E9KS3ASlph33KlX7LH2K/ZZHYp90B7JFgVGCiXEBumXYvzQNmNd3fRKN8x
weV7cwJr8jhn5EAQHIacRR2N8m4Y3hYq7XRO+QUPPSrD1Ms0olQ5VHZYbjUvnIkUBM178L82g2xp
xSRyLiXOfcq/X+Y55tSi65J104KTatEknh5fPe7xHUJNSZ1moR7BqDeK8wiz/MrCV789zrT0Pxd+
GHnbx8vHhUqQZ5AE6IUf52zPgJ+RZEhFkyy7DfavzDeDy+OFq8bs5jYu7kenz9C5csPj8HDCWt5r
Iqvk6s93ZRaLt9p98RP7RRa5f0G5UxEphlrGwZt+1uqwesV9RUgc0cnY7MtsQcx4fhczsbbGXDBK
zT37Dvv3peaEZx66JzMSwVMBNmJFKVpbRRMh4lMxZNSO0/hkRzF1uJi5f8C3AljChS2IEcpvJJrq
wb+3vhh2nU4aXkDr47PTko+m1Pp7NOLGpPvBpiyiPYEwdDzQtSZCV45fdh/gedN0tu3tMrLRerMw
/kPT4SbLskIfiVG2q6z0uUD8SFy57rCvkdnz49wYN+fORHDYY2vbqiTPSIgvp5M+akCxMipikdjQ
ubZubZXnq5QOzZtX93jP0Eu8u4JyvdejwvHNfu0hZzs9Dnrt//fVv3NQfNKdbNrnrGwRMj4udM5M
MXAt1PskKm3I6q1p+YPHHf26XoQCfJDnGeqjpYAqEi1bOpLSeYK47nUaNUnTsrB2oa0590BpsBjD
6dAhmgS50Ih8DaGdVNNWvsK6IbOV9HCzGoZvZ2y+LLfFxBiKGamv4l2Ko32DAYZ94hVzDXI2T5p7
u2mG3Tgi0M+pIy3h0BlnyPjBYazF0ZjMk6ZP8dL2i+dYt9cozQTSOfeH3Vnq5IDppMZVG0eQGdl5
0MJo3Xf99K41V+rLW2YSE016ZokbMDdncG+Pr9V8onSMW64N7vFxCnsL90hYUb5w7e2/c2PlFeuQ
tFIUUnzX44IhJ52kPYpJ/855Y1UAbEo+Cx13TaHH3mug1B8VYzp3BDFgeVv/0gws8T2Vkac27sbt
gJmCVWoWXme6y9KGZxNpWfaZWdHvQrC171Qy3Hzl/Rl9AwZWa8yMra7f21WnoJw0DGfwQya9y54a
z7FfqpZ6B9vhN68Dsd2wrFjgT9HenD4uIb4RC/24mgUVRtSpNLcIQdTZLAdoURZTAJKBzu0OBuj8
m2r74GXKG8ylsTOc2HH5u6iHJ+fbTPcD3YTrELfJVmevAutUuPvJC9W+Geqd0df5ltV8SoFgJqfM
gmwkbocy69r3RFVsQ1O73+tZym6+Z3h83EFtluhkEM06Hi0wVM24i40ifGkd56cS7pxZ0dFlikOC
IMkmORpO7d4bH22zHibxz7Tu/wi79546Xy8PUeRM60p3y6+s2IBdNxZGY6OZ7cdzKHrjw3AygxQe
C+MhwuEjNr+MFmWsXqeoAkqVV+pPweYX8UryE443Mndq5pB7HDQpA+Ul1eSn0SU+t+iIi3UpFi0d
gEmfY+TeEANgMkndM81z+T059c/cjcz3iVYyblV/vEkTjp9Xa+TvjM3FzuJ2h68Dz1hLiTu0jPYT
Q/Glc2Tx3UHGqHJdv+mzcNgr0mdDr9w/Dv0RstGMr1z05bJzCJ3XXSl3uuOV+wIG+LotWqReAR9U
E+EgEh7yH+MKX2NjIFiTathPZen9Ycl3ToWqPvlbxpS9RXNtbQL32o53gwqf3svKIdVJ3SEt6i/N
xE8o4lh/6ktg9cZIApKZjwEil9yns2kLLOLsCLM0pwDTYP9Ej3Yr+IePWKo9skrq8lomzrgRcQOr
KHDJpgjIV6T2RMoCPq+jyBPysqOIDMUi/nbdGo/DoJ0yJsiTOSIft4py/3j1OP840GnVTv9uayP3
C2dzRx72//3Of7dFENnpHw9MsrXnvKRszMsp7Z+y+RWApC/c+eO5d1rnJY/MamkhR9w/XhIUBm29
+DnRvbvkOHFvXQ+4ts2BDT5eKq0tbspUJYGVxi2d73icelycZgJ9RMNoB4OivPUJZh8cvd2qhP1E
+QOjf4+C+bWzn4dW1t+xZi6ZkNJfZfxp5H61Gdn0YwRwuht++5/kd6DbF9bvFg22lzbbYpQO2/nx
Rk6fOIT9xUGXhmHWfcpnuEga2Blpqq6VHcMh0OhBzWf/fslUAV0Bd8xmEka7dyxYe3MiypvpiWIL
BgBS//xSDFm3Hmpqj5FJVctjVXFHidzf/TgpFp3hjPt/57Cl/2wHzztMY9DfH+cTO7o7YBoQPjBJ
L6la7JTfWefHRfiMv4GxpNvJhw/Z9XX3pkiXOAx4qUi7y+tLoeRrD2To2gbja4DJfeVH9Q+RCYLu
RWqcJE/UDKnn9eMANJiTxaz9j6zfj1se5wOfm/Wm9cEUtOcSVdCR/j6quICxl1XNsHDMrr/AB9Oe
gtG98kynn3lL07RjKKTGxkuBviBgVYpMQXNTzIq+HMb9FIdPD9lwJP7kKXWSbu6jDU51M2RRn7PQ
8C6g2t4s39Bf9Uqoa5tXL4Q0FS89QRTYkD8obxnn3AH3FpE4vZazhrkNI3kPEuupKHXj2M+vHgc5
Kv5/fneAbBORAKaxjIpm52tBYZJQ4ebQO4jpJNZDdr/OynN44sHo36psjH8aBeiU0Muaaxa0H21s
uZsxawc+A8p+Bw7XLSCEHwMnztZlGRxsOxl2YNvFMXccb4vklRUpjDuoDbOW0Iek3qU7StV3+Bu4
fMqXTnfomIf9sO1oq/4afBrfqGX7d9fqiCuYMrl1+XfWugXS0wjs9qedue9atXHMIA8AbeQZQ3td
wfxppy+PBI+aAfLJF2g/EocZlqZf4iPJQhzW5ZN9hX1XbhjHxrXmo07wqMZd6cBWxzAPqA3GpfiY
LBoB5ibL4+5b6/p1xv4TbW/+Re6EIHwUGCiHfojdY6dFDESyhOqWR7epAWkPLS3FWmStKECan6Fb
nF1PNHfXhgHSGAW7PrPw3seW3PSkq75QA1grb9JRXFWB9dTK9GfrPEWmqf+JU+ISbPvbUc9x6G+L
RDl3AwUOsKCZYEPgFH1XejClTHd9ntjLJtVPPuEFm0521FMpdOycoP3yKB6dSwlheMq2ueG3BOaG
r9hcvhQhn+vJqlhmNAHNdeFHq84q0Fbq7EQHX5q/BvPTS8aQpznh4xYZ0bNOA2+Ujb0nrx5eCX7S
iwlidRZ/eO9ax3cnlRw2aKErMtlpVyHbWdWoNX4rYP2On0FH6iukQGX0XlZN9woLdS3STtvBD2ca
QbqrcklpIUjpprHyfqtJzdk3HS4uB08tRrICNGKh8a6G5R2kzJ2z8McfYZd/+o4RfQwKaxvFsoFA
VMBPSA6bhU08/B9TPZPY68BuzTW2+HdEm/Knbexq3daOXpzGW3zlaCmmrnh1KYasoKMzUA8WMoQm
HnepI63nISo/WAX4X7AUECSOY3XFSkOdr44p4o/pKcgvAFkpoBFt+xRPsXvIhoop0aceTv6fgbVE
+WedZFvDfE8Tvi0ozfoXaDqgrv0LMrPuKbTjfi2AJB8yL3xmWVafRE47LECHftdS+rs2VveFjSnq
4Om0kknhnC6qrbcDCLOPPCxtdBg8WtT5zW0kp/KFVstKKwPcv3mNjJVqNsREI1ipYeRDKQtjkSaN
dhKdtVIRjfc0fNJEn+/CANzZlNi4m2PrXeXlx6Tgn6URDUytjY+Fz9I17kx8MwHcAymnn3lYuCes
h9hV8ohHp7cYTFPDXmuFMKmy0txL6aYeBjEgw2+d6eBFw6JuRbTIk6p6F2Z81MlCWZQNLi8TL9Al
bbB1OPZvzRjV10Q5GpcBaZiUXZ9LwdjQ2KF/d4LgC5QLf0tPn5Ye6sXKGsw13kdWSClh2X3IXFXh
ZwGPDk+2+Y5nUN3j4MJSwGDSnCj9UZoS48UyDQREytqI3AhozmrQS1sEi0gBxN7z3tzer86PA7JY
8uvh0S+VKtuzYZrhSk6Tc3gcAissweZlfbcwwwztszJ/a7ZT/rKDr2SgAxpk3t1SmncvZtr9qNVn
ppT1OM1Wr5jahpubwXokzW2htARqPAHe9OILpH5sExaeI8BpTS2K/coaM5CFRs7sAHbbVK74pJH/
EyfIsmoj/TWOayBTbHpvvYegE5fJukenfJfAPteAgDNQSrZ1IA5lhZvnYKbqRiqw/RY7EDpHBT6P
MumL0nX/GbIiBGkDSEeZgwwenf4ElgP304Sb3OTT+CaNlhFM+uitRQTqSy9eUY+tyg5WEz3/VzNA
YZJQA5F5nx6KrqrnQFy6uzNUsdXhPQS5wfRU7SiJ4fg2G/8JZMpbZIB5dcPy2tSwaGMPpUkSGDar
YhBXHdMPStXcvhEyY90sZ7poebKyTGG89KpKaRYl5sVmP7TwExZyZvKum0BGyBBZ9FqibjAO4a5X
DZ8RlAeXaRK4Gxs8XxXhkSsUuohKfdVdCDL+NKxJZzFmLLT6S28deXTa/r9DPTHTFTCFrYWYw63L
iSJrONIpyZUKP1zdf0mToVg4WtwtY8sob49DHyaANxNo4R6xEAfFHm0NNoeqQFepU2LWfwYfEzGb
J3dbmWX9UrbGV3vNHZpkFBgkLHiTfh6KduKtQr2/O4mojlaMdCotiUjD0xIdU9E9W6qSX0aS1wuU
qwCwRiPdVXGudlFaY+Aci+yzHVhNuH77RHYbDi+dordNIbroCvdGdEyyt/yS5aJZ/zaGqvpR4Byj
DrnLI6Uu5XxoJRCktmqe07cYK/6+k2w6EL3B5IyulQetFUP8Kem68tXuSrIJ+AtDj07hOumAa/k5
UM+YKFbTaJF29u9OIU6uDQqwM4DONfPLSBH2TJxSB0WLVcLZYff5bhrJppBK3SxqwfpI27xBy2vO
MqA0oRWLAB5zfWVgUvIMDTNduk5IYL1R/sjXLtvmQ+LhAkbpt/OIa3s84ezExnWYliy0eOpvmijt
NVmy27IA+EEdT907uU7YNxxRzzpHOZq/RhNkfKGAR1GmMg+9mFadajea2Q4nnyrApZg1VMI7h9Am
lrKDN6ahdYNREt3qgt+sHMxgpT0WonAkIaygyKnrNjhjMckK5OVqtIPzpPSfMpaCCqOJ/oKcDl/p
0Tq3aKnWxNk+lQ1PJZ8M4sFGfAhxU5r7xGn1DYOlUFIuibekGS205FLWzfODg8GymLofIu9OIBSP
u2ClVzV6gQyGYS+0EuV+OU9wkOSgG7RbW+kvCT6ojelKd2kr43eUj94WrwgF3EqhM22m24Bq5BzZ
KR+joCavvWGBF8ThzhnRgE7znIs/m/Z7BmDfrL5wQfOrwxh4c30CLZKId+YTNBwsCmnrAYkDQZHi
q44Kk/9yMFy1khBtS/O7hdUiibWQhH/GEiqSnfqQNpG4P0V1s7FI164Sx3zzHFbKOJqDhR5U5ltH
ww0ZkEMZoEJe7GtIcA1UNdvKisPVHLHVIQ7ae3B1NwYwx3fg3sck6Agg8os90NfvpCaVZBRT/tpM
2Iac3IP0YCuYChHpRlPm/UmVnT5nWj/s6cmS3F46wVrzwPMitCy8Un7C4zD2o0BVq8L2JITrPaVe
rp4QClHawtg+DO0F+OYI2RaBTx2Aq+hGTEmUMVaJxk+Wme5pasNuZ5oUd3la4qe6GTDQiYo4aDR4
C82S3ltrMkEQewfWJkNmxzrXPdpCsn0BAqurTFxwjItLZLIcmomgTViIH0jhf9EsIrOBbVnZKueg
sz6iQhifBFJbLHhgix7bDqOq5R0tITa6Qr1ZHs7XnI+BBoG+IIF7PQ6oFSKvugQNudOaRMZemw0O
GvL/mBLUmvyQdosEin0kIQqXXAW3yWVRV4onnrLkWcAyGizBo0TU4MZm12F6ZxtZoqq0H6lhaq84
V8SeKv+iD9BDMjqje0aFu8LgWGx7nm7sEeS6Pw69be8Mt7s1pMXs5Mw0T2JSZJQzFvt8cp4TDHVX
6lc/xtCpz8wXe1n34Q6VSrIq/YSNAw3X88BwtUSNdxhBAuGAdQ91gekA5VG4i4wZZpcMCCVmKV2l
kqe4lvqh6j5rssi+kHpSJsPGwVZlXNWyhkNbmCOrlXbdE1y3KX3X2aAfK1EqWd86ZfdDh3SJkEP6
DR1yRS+neEx+S3zURtrz4xT/suqxPNWjBkhfg+jr2E9BaVW3uCkwTsLVC/JSHXsjcQ9RjlW7HIfn
ZrJhHCDPveKMp+o86Eflq+azTmBg8fvNFglCVmT/34xv2Kz09rMvrY82E2rvtaI5UcOpTmiq9V2h
j7dHo2eIo3Rb4BuwOt1eakMG1Nkz+n2hAD/oEJ2CdPpydS99zn05biAAsGYUSXXQIZQtmOXjPV4A
hNXA6I+WLrMb2brF3uvZXnoCjSTKp8anW+Nbx96qxMJaMUXi5cd/K2qYsIgg0hGU8iBRthU9lodM
GMfCKoNTL4kSJlZwI4X4JIAVuiqihvWDdaRhyF2VKayk3oRmaSbQzh7dN2wvPBFKxKeIcTomaeTF
rPyDV7nutinr7uCpGnH4CP0SRc/aND21gagP7bOMnTuejd9e1nqHbG7KPU7plrduI2VdHqcGXQyM
DfNquCfuuG6d6EehKeie4dSfZJDqz8zUN/6K0Y+RkEdydDAkiMbN37FG4Y6DtBQ20U8rqn410q7f
TDoWrM7D5hzXjTggR3AhniIBsaLwBgNmzl4NtZsLA4s+tAYYFtX8YETJe21r1YJq6b6wi3cvzJz3
vvYr0B5Wdg0pD+2hdJo7XSjzik1ZAcCbyg+MuEbNSgqJ3zdcGNibjftLmzEpgWdpz4Gek0uYRv2u
aafuTuRjfw8JZChRaduIBdHehhcGtf5Zt+Q51ePsU7U5hjqWwPyR1VUDIIPuJsC6rIrsLSU6cKFy
DdVvt7ErIzslvTHsPSM294XWIf4CGEDuIDie+ZAL1exaj2b2ynLBOzs9KKcub94tUPqA36zhUJpo
dgoUPkZaUk1v899SBX96mrzv9UQSituOKXQ+GF+Lupi+rdDe9kBtn+2mNp4kMOlkaA9l7euMb7g4
2RBY9d0hwdZqKvs2OHZ0TdO5Ld8FG1sghJ4ctz83mERWbm5o7sKP3QA1mjV+xL7+QgYwUaBANoei
j8+j20SrPLewgoPw2rTCrRYOFZgXp5YFM5NV7MsUDCIy/rM1UN4flBO+Iec014BsEhiGQbHUgwwv
i2aXT5Al/zAj0Ykdkp6INSCSgcV0FRZDvu5CQ51xIfurAWb02s8zucp6pzypwRruqdLOpUNhc4z9
X54WHfWxUB94DEiEqzW1LScNqFA5jKhG8/i1Ylt0MugKASf0IvQXKZRawf7Hn9UubKGx+0M9DGO+
VFmzyRGWQiYymNlCmhECAwKUadEyeNqkikXjr6kvp01YWhJzSTU9kRWwyNIhoKjuX4eAmNcpYYwq
4rqfZlcCro2mgjNG368IjfG9Z0cNp6Qs7kAkNoZbdwyieDlLCxyhtKfhR4tCrAgc61foV9BqEnhP
/kDaDTW2U9bYkLaV2ItSs+9eEIb7cv4bQ5iAoysJvzGc3t0Meh2tM0/71sso3qLl94BHstMD9NfD
2IR8i2AUbsjVTYUkuuul1YJl2pvlj7S6qc4Jrynbx1xDYIoRlnKU3VF/t0aeh6y0D3HTZrhpbMDm
c1Oxm35m4qtFZHHU0/Qbman7PPQObS+AAWBDio1umtNqKnOx10g1XviMFPSxG/9g582bGmV1iUvn
w2YZs7RZ7l9bLS12nmPNZc7irOGVOgg/EedRY2vVefGPyMYBOkCwWdk6e1KR6CmBpaa2rAF6r1qH
HjZwS0qOC8tr7T1qJG1fZOozQ9V/SslgCopInMYYdR2Vzg/wziNTRy02kQ3jU8YhSbTsdpwZselk
zf6xVh8V2clwjaPb4yDh0B/9cpiZOy51xzhnXolB8zZGu0QPglo5cheCQMPnoazDLRUIBBMoXdZ1
VVtLgEjWWtNRGyATB0+b2HhoTYc28+B7m4mNJcunIXyFl7/8C7+u0OJXPUwFK7CtYxGfRlrfJ4d2
xh6NxEDJNZ920sJSZpns+23TpDLM4vzoBa2xIZSMdegYr7Oo85/CNIJv1k8np2d5nJvHafRMVr5I
6y1cq1s15UT/NXX91BXoz4bIHY5JEx+SGqCc11HenjB2QzLFChtoB7TE3uu0hka9srBtvotA30c9
G6qqZo9lo5V7LxRZL6FA/ecNB2lK7SD4mC554K6D62PKQTqxUGoKjjEslQXoihn/7E/7AHnzIlkl
U+hgySyHVVs37gHr6rnTnP6dFjzcdHuZJrq4ZjCwXpD0Y1UyBXbD2jo1APpfh+827rNfTZNAEkR2
CuwEaX5qEMsWKxcqAx/fVN6nSFr7ieC8JdNnuevqfqvEW1iZiEqjCWknJfY3g4iLUJn9IdBkeqJw
m5xmKtFUnDEUj3sSlPxd7wzWMbUhHJR2uiLSvfhyanNvDiA7266lKdTkv2o7zX93Wb6JjDRjxRYn
17Atgy2V8BkwGkKMys3wLCChFcp23/I8zejMzdvEdGIMVs1bb6SncUh0amFgxtATY+BlQDe9EQqH
P7w0VvwH8dyAen22Xdu/A09Ub7Uv3toO7E7RWpu0IhkgD76Tkp2IW0VvaZBcK9UVq74biCgIEncr
dc9eg+fblc4k2AlPa1xG3t5EH7wDRGRtusJURxsomGp+tQpbufKsPThZUiAM7yszO/GBOxREEabu
bPTVuRot+y5673dADVmZoPaqLmzXro89inqqOpVu1yzdIClXWiWnkxHgEMFGsdQ7LT1HrvL2pftj
ooR0ZClJqFEeJV8e2htY6AYQJNy/fZ6Ht0Glh6qPP6XvkAMLMmXZ+iHwvJShBsgRK31fyN+DYW7p
ohU7IP4VZvO9k7tQN1xmAK9KW0bWiQVoIS9N77qnVn3LuZuBjbNYoplAb4/l8RxVH2NpwDaoKaY1
ut1sptYkntNX2xC11z3pivYJeBONKz1/G7QEymQs6rVlizeTQM630lL+ccIZrcqgfB0758NwXfNC
Ve0GPaigSUw6PaJ6ettdMR7rCPFIcRpN1ophPUV7XXrJa1Em7SKIjftYJuTh1Lb3kSn8WaE2PY30
MraZ8pxDgoV7AYYYTHFpa5ch6F4LYNVkedXW2zCKke1sPZ4sdxYeFg5UA2uql4Hryk1izZFIpks2
gK8vpw9+k8leG7XuJYlA4iEfvus9n36PsezIJqzcRi5oHcwzJ9kkw6q3C0h8PczgcbKdWzZZH/6M
pW7yQj+ikXJCJ3gZsGsQxNBsfOA/h7or6ts0UHWeaoGfLTMOrgqMDwmMEs3FDRkXMSvyZrtN8RVK
XNZdSIslwJV1KacRTzqSYeRARCA5QvE5AOxRh5rPqjjZlT3wZQ8HcR+CN6BFtE6kqe+9mi5PVOIR
qDzxhvkWx6iuH2PHYYuckR+vwQDaFUp9SdKWTkRerwG+otrjk/bWSRzzpV+i6TdjCF1dcRkoQSRJ
5D9lmVtsWcHYq8FN7l7qOnf8vR4eA1ceg7KIXt2GzEXzjQWcfte8mgJkC3ovq6yNDJLhGhtUfQgD
WleJTgIj3tPLyLpwQTWtOeO+Y2OCUK9JIrockbfKS/vFC7V2Z0SNRQy187Psv9WQnI0owv9TgE0w
JNJu3yOSpWWIvknQopsiGEgyd2GpuZ1gJzmvPqfU0UFXcRAGUCpRFdtOCzCUkmL07KCRR/E9kgsa
Bt8BLJlDQ6zeva0HVFNpA24PIQlpyPJPRsoWObMtCEA9KaA9aT21R1BKi1Y2xSlQknKYotgT2zUo
bI34tW1oVrtKug11VjadS+2suwUFhoE0S7c3vHU0ivAaqapf5C2G1t6o/+ha8hPA1ItGLtyXcysp
PyMimPJnIUmMEw2ekXFag9QgcHvCs+EeMITpN5tV9X2iDIuBZYljpfmddLfZwO5Cnf6uSAjo2mZD
aTJ6f5C/lI3FqQJ5cEXBsEY1ZH2Fwg0vgv1AXlEFtIxs41l2su+cfjxoRTwdRjhM+3Ion93QjLd5
bLj7Wem5Dx3KTNRVvcXYayUkV6P+0TflczdQ5KjRu2wHWRuXyAIbVqMWY4fp3cHyVQcnVH+cOjl0
qWrfhLWfXbMLGRf6nUHeBdmh6ISIl84J5E9BqrJmQ9c1pd+8dIpiVhB2Z8/L7H0pEcXxiG6yRuXH
x2FMbHObaPWVMm92Ls1B22Ia4yNWxPYPBLV/pCV+FhLel5Gm5i1kBtaLJ2B51mvRMC4FFWa8wAE7
Noj0iQz09KkxbYjVtO1sCpqLmCyuu0bILAnU8ZF/t9wqbfwZGzHmxvlQOp4603+iolB9gL3aOFHn
nnDxJIRrXxglicZsQEFKCCWdZL+S6+pnRaHvaKoOvge+6c8qLv1N2VXwlGEwXOsm/I2qHv+4pNNT
CdpW0A3UYRj7liD2nAqgIfGHMVghF4sPcW0+ZRaUyZJ4m+PjYFERzLEnADPdk2eYQxTDi0AMOksx
YSCGFeMqrbN22bbqw5qFeK2n5c+W1E6Ik6YnxidYgxEWwmnItzFO8hu8UWwuGd0gbOLPbKyL/8PY
mS25jWRb9lfK8rlRF4M7hrab9UCCMxlzhEJ6gUmhEObJMePre4HKrsiUZd9qM4nGmUGAgLufs/fa
j2NjhD5r2IB+WPA2kpH50OgJdlhvWlMm8jBrNMMpbOXZnezyobAnig9Ejc504bZWZia7pmvBgQbe
rWPaNEbmOaPM2ib7QEHlSI0Rz2Hqlc4pmyFFaqHC/txjbtWM+LPdd/s87eVNMONzlqzPVmHAhAZV
+1E0WntyXUh5Ht0M2LO5dsZtV2MbU5gNoC9YGL6SDp4D6O3ZDjZFQCmfol27y7IFsGrkDEkq+tT3
gLemTu6ijGDZmt/6NjTRltuJZpCUGVMFG+mLxhYJMEO+lohbRAuoVFKLXmfxSFEPEw5cyMYnITRG
p162yzIdYhH5EesuI0JS6EG6N2Px2KMJPFNEVnDa8QT3sx0fSDj/gn20eKZ8wlIv0qoDdXBvlXuK
5ZOW1PuYAD2CwjJxNBTul4QOQNG/k5rS3kdBKf05IKe6Haz7qq3Ks2UuidUWrhV64ekdTeu7kneg
oSCRujG1RaERWGtP5NlGuJF3k482piFLjYSK0R6Qhir8IPSc22jX8dY3gESjG3OYN0PHEUL790ce
FSapUJF+Crx6hrc704gYddRZ462hR/YRsl947Kv2GceWutVaLlj/nWsmdCdNJ/Kiyx4a6Vl3KT9M
8g/q0zD347GnZg91GVt8M6k96sXxkVk7NiKbwkNLRNup0KIMsSTnXb3pbui+cMZPx/mpM+uTXuAk
mvJn5lH1PWfqH1ae3dDiQBZL5tpeCJisjoNTOxU3InDknqDkpVBvzPctMDhB+QblmtlvVD0MD4EF
Q5VD+aCH9dLCrc1tEraV31cD4E2rf4/F0mxxTzaasVVdY3e/ks00q7KPekLvssQPi1hVPKt8SaZK
ak7HoVn1Gy3vKgAgKcOAk95aE5ZlvXIuDSds8sOH/twgEmGWHl+0oL010DDdyKkTN3kcaFvK0tPq
ehMQIGZlq5h3CdO0+3QYUTZmUwiqp0ONmlMW7qrqLucuDsgA8vZyMzVm7zZIz1YpKD2UirZlMDQ7
FSrElvEQnlGsfHUsrzsjfgke+u7zBPbrnnxCpnYLe4/1wnhguS+Q4JjtpoFYsmBDvgauedR6lvoL
qb7Ea7RJRWxS5CoPFM6D8zyQKmUWfYPEH4VtrqpT2uRPLI3iO9Po+z3oUpZ9Fj74iAzxPUUJ3EyG
90g3rN66FNsQd+fNBfeBOhq4TKwZvRXAZFr3GsNC6VrTNi/00ufvhRVrEHi6JY9nOmgjzJNy6og7
ZWLIoJurtYducSDTjtnsZgqsz0pzvG07Fs9MKd9QapS7XANxoQMPyajqrwS5ZMQ87us65I9hYb3z
DLnLXLu8VS0xEBq1D7+Q6avs6+wuwmrgi5pQ4oAmB3ZbeewyQ78EsVXeFyojm720tno5/sgsPTt5
1MeUmKMHM8/UHs7Y2U2c9xS794tOkInJpGZDNxwHqWFD56qty3Iorlj2Mz/RFOK00gFiwgxHdi1i
rHna4keg+17ZFJBw1FystjePsaTlD8sCQUlMyy0CFzSa+HZgi5JyWYlNXqDz15HLVXHw5IL7BILF
rB2ssXXE/Pm1aShN2UOd3nk2Blen987KCshaJEEOYABzQ5ef3brqouGoCJvNyl6sZn1szoSK41Zd
tGeeO8oDDbatmZEUlNXobjQtnh9MNZkHYP9wLIe82zSzgX9+rtOnJOh9i2WIyeL2Fc7nEVX9xW5U
fvIqesCG01qbqasapKr2oY48EByVMh8JXn+wXQe3Pg6mNVujWhUaKUwEZNxoHmi5LgKeR3pM5SOb
Kg4TuQrosnhuK4H9DBnlYjpowB4S/EVlTK5qa4y0d0bmLiHuwsNVxmg6+cHOmOdlOR68MRiO1nIx
da6B4d7q1nOpZefrqlLGeIXaxpkgiTP7mIrmYhvFvgR/Y8aEEoWB1A96Rmw1DY+EzpyzS/MOqiyJ
fzBE7RXmX8LN8iYk+JCmS+sIKqnA4VGsjcI80WthasXDoNJr72SmydfcUMFJ2NqnZOF2DhZ9Aa02
jT34K5ejmTp4YwzfekEBH+wtxoT0h2xhlFZNdVPXOgDspKIe7xXnMjOinbL1x+tH9a2znwwtZpHM
TFkDIM3aMFMrUFOzTxbQkwvYfhdXCLgTGSGZtvEPpcK+GdYTSC8iT7c6PA6qpnj+LEvCDtAbv6I8
fcs2p2I5W+4qdIsHrAwrwxXY1itJFQ21LIMzx94Y3Jlj2p7smAUo8waqN4xzoAzELVr386C18zHv
AgfiF3XEKWZBEIXN16wnnq2I0F/VWrlragVlOQxPY8ikH3s5UJ+ivgT039ewvjeU0GJfjPOL1jHW
h7bK7rW2O6ik47wbMNeRukOmRwTTwgliOs0LybxPcnJ9SyfEIVmQ6kfjZO5w4iP/YZBWibOy9Enf
UJNzish6DRC0YOz/WrQhiyqHANV5EHhmONHHs3npiDxcxz2xr61pM1Ra+m0xeMzVQ+CMbqNbF82y
vxEvJ9ZKoOgIXLSNFBnQywwS9JDU1kECpriVUXdgKkgFRNnPNH4fUUszOw+b59a4ryfwfT2rLD+s
R1oOSRdsI1fEu6Qu1ToBsaazwGN8G5JjCF+FjfJpNKkmNANxJUUPcTBycClLLyCL3YMhBhvnG9xr
SRmvbk66gflfhQh2BPUnQin0+6wNzGKVW8R20JAgLQFIgU9sKUeZIhmSjM6C1MGeWbMsUXYsYyBt
xIvTSHBqMfKeOq2WaRnIwrbKWCl7traNWqZdnsWGslyHJsEI3xEuIq4X0idOfe42m1Q2SI+mc0am
261U6bQZEDOtvVkEJ9be4ypvmAOh+y0pcrrlKemIFTIx8m3MwZLEGdGx75R9aVOdQOrEK49hZD7j
95R+EZCU1oTUdWwqQLJmvldhtEUipw4UePxspi5VOQdh9slWOAFFQFatI2NDNpCfid0jXY/2UqyO
6xubn8LBG+d+NUoSsacSu7M2tjDqNOK+iIGFrxKE5a7EA+Aylsypnu1ZdhvbwKB1V3dmsbNHqEjw
3qFdximVuxkTbNQm2rad82QlwTODpaS3QUAGXs0Lg7SOZgH4Ux0ims1a+TxGIc2uGOWFPc8HUICp
Tz7mA3Gx9L7F+EZMCnQJke1mxuFzRJous4F1lJAmUMwwxkRRQquIZ3IkcNskbn8PVnPnMpN3605c
JEZuCEjG40wEQag/4XGIqabFS+CaWZ1oZpyx3swHomsbH9FXsU1pv04BNREyWPwE0wcZISRo6eMp
Hky4I3qK3X6tHW090veeZt1UQRq+eCRpEmTu9KI6l/H8JUly41a41MDoNxylHEEO6At2Tr8qMwER
abijLnnsHhxXfGWa7h4AM5i+JiBuaZ773Qb6dXKTioZRFd3bhtp19jEU49YiHI/mgC43ASciv2hL
pDo1srOiaZ8r/jNNgvTgmZ/FZBPJhZDjFOefcxo+RNUjMbTTcGcSh7r3yqndNvBqwwgeOdnoflDF
9ZZ177euq4YTvUII0nYEQghiXTfpyElz9nLLwDtwJB1FqL4lRHXf9A2/cBcNLZg5SNSzaxwto0cY
19sE80V0y4D8E5ccYOE+JoZ2KkRiXOI+IZ6L0Wqaimg3R/WPcYzf8pSQqWLkjwxM4R0TS79zsYbd
QMwiEaCiUFdUKj0ncj7jxQ72zBaiA11uA3WtinYD34xoOLrOcNcozqus9guwLqe+bx6sqlKnCcHj
YvYy15lBch77DbR7XGt3FM2lJUh2cr8OKZEHE1OKHUupYD+nFHjGPCxv+7fBiqNDZdEOn8qLu0jA
UxbZC4xAB6vHDLxT5rgdI8faeGg5sLlDFme6Xe+8qvqk6vYtirPoRjjmK6ULUomh2+9GhlukYNVw
kw1wFo3wM/mRk9/bdX5b6KSGl71xovFZbtMRlUncpxBOUwJt5LLum4rxGaZ5CPevCPZRZB0mzQaw
VQ36TrenR4aI6q74FGrkNlnjczCUFU4Qp9i2rdWvvOU7NDXU9Xk0rH0+YH3UpPfFGXapOevnTh+Q
Pg9Vvx6FJS5Z4Ri7Jme2JfCE3EiUunBA/HGZP5ihm9w0TaBtrM4d7uBGorxxaYNMHX3AqOVEYNOi
EDTesQtBEPsxZ8Q9jpE8VIs2k6KjOsyD+2ZFULIzCf4UH01ysnDg73srusm+Uvrs4afQ6xdFB2e5
zwm5MMbUjwrSH83Sj5AbRehq93qrFp56A23ESh8JYHZOLgAoEavpxAT+qRuhA4cwYxP7pWcv7csi
/2YsZ5ki8W6piKwgUzrHVDrDdgaotyJOt7/kdcXynTg/NPf0n8adtFNSv5L2tZR6dHRjRB1ZR2su
j+CwxUam7ToWw1ZU3kTj2J8jmmx4BHZ1WwmEGGI+CTneSxyEl2BeGYxex9r6UmDOBZE8PwYw3yn7
Z2wc4RTGoR7kvgeBctcSeoxUg+kp9OmTaUy3iTeJnZhZxOA1HoHT+7nN8mhKh3c3l6AfareBxR5t
RhcZGEJQvkwAWNHWhmznphovzOKEwgc0CltgL5kpIExmBybffu0VipcaQ3dsA3OozDz0FdO3A7hx
6sph/5V4CPgQeqqBTi8emS/Rux3IRgaVZ22YqFh7nDgnXa/eHTcO0TsppjMKRJuj9wdXdE/o9gA6
O/mt6khrreZPkcb4BhPxlKXyMGqeRMaSU8trJucUqfZALkN7BsGBPmHc9iUbrq9YDdgMYhskcYi3
grBgcESPp2dI9Tn4KXJ0VKqnIf7BuoDuepgSqWAgpZbzzlr2E7XHajv5qgsqljTRF0mGxA1Og7Ue
2uFhPaZUAtrIPgi7oh+oWaQEQbmdQAHThve9Vo3rmSQDePjszQ5DBABqiHNGljwKu3H3ngMxJ7Kt
7FbvoXuZkKDaauQjp5RqE0VNx2jbkzQm1GtDDWpqJkV+7hTlqYF6MqDoDrAURgHW+5knIKVlzU72
aYc4b0HGmGF430XB90goh4OwhuDWFilDaLmw0m3mCDHhrBBl+3Xted6G5IJHpwYLlMo53SYmRb0J
YCfh1ygIk/rBqMsFBeu9OirrLib5RyvPbB7yBCFeScFrnWeYItPIK28G4srcCplxvZwbErVLpyI+
6NL0Du6sFfs2HKNbowTMizsXDgG/OkDMxO018FoZWB4Ly8IcZOIESiTJkCqhbwAgdmCarA98USwQ
USKBLbgdcb5B/wTNzt53lDkKukRbKv6Mz3nC+d4mX3U2fyQp7kr8hG42JAfNjvp9n2TfYPrZNuF2
KB9RzxEFbJtkC8ZhupHlq5vq1QG+QX0JyXbEyR8hh6O3aJS0XzHrb8lfObd1/j4ZYXWrErmrhyx5
Kpy9lp7zOJc3rNUJIUCIvQdxsThz42FLFxlwNdAqMNssN8d453KErWPZ3OS6oZ8GMGFZhOmEBDJA
ho1FRS8J6nWNB2YNWNawsI6B6IJWhqBqjdxwZq5We+d+JN1S84pDESb2Kkmne6+7c1A8rq26JSvO
rbZpaDoHFDQp7YS3mXYq7U9czVrYFgRgacMWtB3V18nYdroeEVuvk4czjXs5onmdkHz6tIg4TJQ6
BtXwA5dCfZdbuAWUoc5ghopn2E+UnYfnsCB0aSyBCAibIA1i1lHcjNHj4KV0rKnx0bm1nhBgk7/p
Ut0HHnjStBB0HhzlSaXeoUu0Q97Pld8QsHAM2q7fEmGmLzPPUkaxP5DhbmBgOIvYtTZRZexYv1f0
nMFn8iwYjRPhNBKI98j62CdYVm4jEyR8mBe36JlqP06hoIZQaDCz+7EVY8FV5Kbg/hQ4JowKxTZN
fgdZftnBeE0DODel2Z0iy3rSZyo49ky4EFOdYJXahG6FfCKEZkohmKTETaZprOW8/KREeR8H8LRI
UiJDZe6BOQT9Efd9/KADzkEPMa6VSSYZ6Y8TdQAgAcoeXAI6igoQ3LwF3zqyjDa1zRAZKOoG9Szh
1TBfjB48VYh9aBiUuwxq1fisiLelFE9823zDbkOkqFP0YISF70uaUwHmUO+jC94N7KnMj2I5HYra
uXcZoKspfjEreBipXk7M6QAqCSmnTTYxY2PrGZvKMKeD92ahJ1xXTmvvgZf64TAbZ6PWvpVsv8rs
5htXiHjtqgk/UVY/B0FKnUHr503HEvomp63EDIfhJ1IO7GgLPRyBLfF2ogu2VRGZExMxcZwSRwuL
fMSP3yblKLJzBoE5O1tOTe0iBEU74aRCoivbfSrT90j4naXrlybK5ZoWM7s4zKrDNLbPJSfacPrG
un6tMfFl66TekYFsT4ChdQc3+rAs1NdRrA13l46wQ1QQOH3tuMUxql0qu7HfIHOhr0dCPpVHGkcv
TTmMF9PVH3ND3sUB/ruuz/RTFOyzdjKP11hlbXg1HZLDzVSbWLxT/6Idnt31gXhx4yE4duljm0vj
EPTlt86rulNXRa9pZjbn3FyKbvNewQRHvzNBapGsq6ap+iSbEhM3YigHzOwcsSyvTbCOtX6jVcbg
98gpfZ7sbZWrPeUoaFcAoMMHB2fNZvEF+4yqzJkg/BsCbitakSUJM522lJxcOOIwTrxZX2dDlW48
jexMp6HGSR4QZ+PcHhDbx+OxG0S0i8rodVDOd9EGxQFwAkRysThbFRjEbJq/x5pXnjoLR0DYWOaG
lQo4tSjsjl5Z2ghdcdhG2DYh0ZvrvBqpnkbGA+mM8jZqJbE8LQQByVl7kGJmCdqNe1KZ/WKUzq3j
do/JYO/7mNiEvpvHDe2GB+l2Dv66kd3sMiGCNOvsZ2RGK9opxH617ueqdRH/yppu44SmKEm+TYZU
5zDX4qNhe3ubdcuazl960oPqLSomoFZN+S2pWjiAzNJJiei0NeR/oCA9YXQkiFrMikKCuOH6mVQQ
zi5pfIjMytdEkDEYdXL6uX7RMr3YjXr2VA7VI7/HnhI245Bo/K6agy9uaxLHyPxwbJzPhTZ+Vy60
bi8HiUAZWtDq654bFS0kgAyllOfGn/e9BHrARDpkwwSCrrJHj2DUDCQfxmMMHYtePSrrFEu032vu
19igxiw1K1rjmCkvnBzew8E49Dr1QQuxPRTQAaCsThsLKFOo2a+UDuDgVWF/SLPxcQgIQHBiDgOm
3f2pyzQkJR2gLHYCRaJcjgvKhZQ2y7zvXeGudOitRNK32GTIbj/ZBWfuCX4F4szw0On5rlGj30SD
9mTJ6KQ5dnoeTNgkkDY2GJ4o7qdWjRUT1Q0NH1AGpSAkr3Pl8XrhNSw5JFpvhBAjQvZrLOIsnpnZ
RMecoDvqfJ5aMxrdhkro95oLRCppiYtlXKKEND7aYFRWHSrjzay5r6gQPpXVt0lnrq4X/ILAlbDw
IPoVoEkdbdoJYfWomy9yAjzmZPpt5cDA5bgdcZd58yhONZRInwyqjCklRjWasSu9tMXeqaaBjCFF
gCvOcr/LxCXix7vKwRntFJmIqzRGGEA1jn5JX19YS6DyDdJ7MJN0iJv+hpqut/IGFynSUPCkWVeP
wlGf8TY8wXTHHWGlRIkapM03VXMcZ0DiYYA5CfYLmU51q1PA42zQ5B5day862KKLNnUpmi2EGDwd
tZSbesmyJY+Qn8CIph5JDFODfLrvl4skpmCcqje7atLblOrACsiEu7YSBIV9Op4a5k5AOkGNWn0P
MDgfXsrqWXqayzlnSqnPlsWOZUSDKYGMiDrXfc+xM1IsIC4o171kGasq4oympHZ3GDSdvUoBbRM9
j7K2W6YOgTqpIb+Df8tMUfbMp7tK+K019DvXDAM/cAGZJMrdTQLSaI8WfR2MKr9zgj3gIXQtlpus
TMe4A5VU3RRGg7QHKfU+FbclSQ/k2hnvIC2GXUIR3lbeRK+nS+nleQhEsMDlDqyO0gOIEj0AtAif
mU4dIkA1QWfGnwc/C/WvAjrLvYMz2lwWT6JJNlpUPBbI8PYDwuEz3tUt5a3xvtXRUmYW+6qOml0q
B++htNj05sSghzkh8bsSo7LXlhEQBr1cx3o0+QZxTpdaocluEoJNS/a8YYb1pjCneQVhTR2dwX5y
aKn5HhabrVcbGx3SsseQ3nXjUQ7mD7NJ1JH+4AphRMP0ar5XFpBKDxYrrXkiVTPBOsfFxkGkFpMM
4ro4Ac3axeDsu5fUFcwqw6nuNS+JPb0boUtoSIaybphnlN0e5Ya6sb9HbqgudRy9pKS0rEMnAFRh
YQogGL2BSTNp+8ntX2vULWth1YsQVL4GRHE/TmRi9TgFMVREDUu9GNfOlghFhVcmxwwQlGjBetb3
YuF10n+r3I7ZfVgOZwbxezo22s4rbdqenk2cIJ2D2y5OX8phqbDQ3t7aAofYWLOWDz0KTFajIc+w
y3xX42G8H7euaobbgvqkhdwjNvHuql72a8twokMPRehzU043i3HTdRVaiLSa/Ei3WSB1X+2h+GET
nXlfYMqxdSo5TuLdw3+e9nBbnZNZkdwzUDnPmavQgNpLEqMpAGjdvZGmLyz4vRUqAnqoheOxtAL2
bxJFfDIkU1QvCI6Uzu6kaTxogYwuWjm9dUlC9rTjPZAAOG+IjH1x7IEKf6D7dsuCxxqvp04wIUZI
LD1rdh59jAN92iRB3O6EDjG2C4juQAF+GnINSadIIL9Zz23hYKau0B5jS0n8qI2oKA3lcTRTpgSu
uc05obTdsAsSiK20up2dpZrXALx3HSD5sV0jX5eD99UKWCcaTCfXXg1JKtT1A8P+JjJjeaHtvYFR
Mu+aKXyP2rnf1f30hQbqfOThl9Aoy12EPEY38c+0NaILXs/AbIOLIhP4HBEwsyo8GzeINV6Y6S0A
gpiQTRjbcJ8E3HIPBD1ACBaPEkqxaWSfOGthJ03aFRYhBJ2zLyaRXcp0sFcTlaShLZtv7FffroNl
GGkTyiATVSQf61twqjEGb4J8Qv8hNHsLz432fsCPfKQg7VvpEhYReUgj3QnoTNtO5Jcl0YWD4gt6
YX63EYh6o6+Rh7F4J1891nbtODxL5tKnmHjmuCPXr4zHL4i3X4ekzU4VtsKMgOeDSHRzk5Dm2ram
vBWiItRAN167sn43NE/fsQ4nJxngOa0bNjoRX/3S5Zpu2G84HtdNsITTaWAKiPjk4QlPBHbiIyPv
whczd8JU2b7rzIdpJHk3MQjzNeos2UfYOQ6163xKhnq8raxvumtXJzkLTgsK0K1Ev9YohQWw7oYj
k2Yqp6k++7ClzQ1VW20TG21FzRJ/mDCbmjo7pvYs6emu6MluHuJup+I299spY7DqHxGcq+ME/J8F
raQpYSsUBx5BFrFjQRvL5YAIp+vWY1tvG4rsDwXtqbVO0FguI4wPS9Mq6MGOTaFzVN64Cw33TLkp
H3qXcSRO1hWaKWL5tFUZkGRdwV/ZagZi7KV8gy6lII4EHOnQuaQqImpv+/vR9m4VbjKE/eVWb/OI
0rZt3A4wtfGN+I1RLWHDzheEARQT4BjVM3AWEdvDHQNI84Oi8HfbiuAHsTpchXZgrdKBYoEdhceu
QvxFbBrzgM7GMBGY5BTM3ndjFrdTTAQZ8xZcwW7DEo1g+c0kG+R+ZbjLxuCocbzAnPLRwdh+Orbu
pkT3bWetc4t2mew1m8JAbjd31TiMR7ck9MohbpDQEtwFeJJBU99iCkHAr1PHEZbc632pHwlk1G4N
Gp1UM86JAQScAfWzDpxKkOyxNiWYM6WG7Eh6ASHFOQ6EMW+IdWTOGcgOXmEwgbAdqj0LP5R2uAZP
iIzcTUFrGqByp17tk3LhyM1gmnZp1V4olicbGDwjKU3CPfTEZxccqJOywKoMIx9eRYcEXAXFqkIi
hrJtgW7+DB3eOcuIPNTG1L5DYDbuNK3Z0Tx+QVpb3LO0cFlqo/OMLdJLo3AJn5XRISvKXcDxxroE
iBIesOP1IikzpkvXqw5KFMSgXHw8fL3v4+b1Gv2J4jgGzrQhafzLZNEmR6TMG5asYf9yFX5Qjtkj
BgM7Swiw19vXp16vXe/TwMHj5Q8K1e5ML66OHjLPA+LfJ8y5BG79+++JkSSv1YQdr8VDUI7aSZhG
uAsBzx2HaS5A1LrF0Z7l99JYypVNJFeeDMmNNDHCXy9wVMEV+ridNHZ7FLSVDwN+Bb3G2CeVDn2s
iTBDXN90mM2keTWWt4ahBO+LdlBxrAw0S8uypE/qjRJRV+6Zyexh5iIeKqH2reVcAKi26WbN62DZ
YNcNe91012vXi59PwuvCLvh5/Xr39fkfT22SxN6PjN0lgZr5HrNsgeZU5vkStcxWRzPYPl636tA5
llEROMNmp96JwWhVWPXdhL4lhl/+y+a/7szrfT930cfDH4983He99nFx3S8fN395Hlne7HMqxwEy
sQ73Sg6IjR388TTGLp5xvd3h3SIzdvmjsxydJdVkKmRwUFncLnd+XHz8dK73hV0HMuDj4euW+bh5
vfbLS365+acv/vE6o19AxuSQkYaYjk+JsNx5c/0FtI5JL6fXZ0HRVY/rYyvHbHPdXZFrFcePHf1x
83rfxx79uKlp9FJXHzv8+sivr/NczweFkaziBc3MYrzSgWO1zE2WCwVdid9zrjW0pJc7vFC2f1wV
uXTBkYdPTHtKcyyPMq54BeA1fpzL1etFAA76z7fzWD1mXZtvf+6fj831p8P859WfWxf1w4b52sYB
V8D0uOnDReHPBZlgHJHL5/zdzb+77/qK6wPXl33cvN5X//ud9QGsl64NP/rUO/88Uq/H5PWiW04E
12usbzgAr7evB/LfPefv7ktAifHTXY7y68Wvn3C98/q2Pz9hURvGoPVRpqoJBwpf+2OfXg/i6479
5b6Pm9drv7zs7+77f77Vx9v/8rLIc5h9iJC1wXKOjHXAGn9cXW73yw/mes780yP4f9AFXh+aaLH+
8fzr7Z9vcn2nf798ApSH9+bfd16vmX3NLBd14PXN6y7qyGPcXFNf/+tt/N/hewntdgrLovnXf3P7
rUTQERPN9cvNfz2VOf/+e3nNv5/z11f86xK/UaUqf7T/47N27+XN1/y9+fVJf3lnPv2Pv87/2n79
yw00AHE73Xfvanp454u117+C77E88//3wX+8X9/laaref//t6/c8Lny81Cp+a3/746HD999/M6k6
k8j7X3/+hD8eXr7C77/dvA//WKmFcBa/pX/zyvevTfv7b6SX/NOxpenopmUZUgBD+O0fw/vPh7x/
0qUiKxFxO/wS3ePz0Ii10e+/CfefumOAtbAFs17PEMZv/2hKOoA8JP4pbduWrm7qOktYy/jt//6N
f9mbH3v3H0VHDQPrdsPX4uP/lDLMqz2DD3KZM5uGcKTr8vjb14eY+dLvvxn/K9CNykkMOrgiDZ+T
5ggJ5kc213j0HXNkfWOe5FR8mWT6JSZ7IJ3IddAseBtjVn2mGgwZs0qRIAxwFLQsRZIa2nfhVIW7
NAFxaXvWBu++uyoKYtkaPV1ZzgIuJwVgCkDw/WkH/PHl/vxljL9GJi9fxjIM13b5IgKlr7k8/qcv
k7u96okYQZrYmT9C4XSrAtPuJhxZHUiAdVsrlSenBXHrOiSwdIQYuaPCHjd0l8hE0VcCFvkPf9Ov
G5i9hEgSwSaMZVcY1i8xzrkRkyDMFGVPYA7QB9qATT99avXKxg9S3iDFYPHIAqagvjZpxNkEzaHu
1Hc6wfNmbixvp2ctviE7eGtG6/k//HXWL7vf1A3TNjxh8ud5Uv66xUyoKx143nRP25HQ0dpbRzlB
Z/lM76Eunow80MGmKkKuRsp7o8Qq2eRjvwEpcYgMmLP/4e/hd/2Xn6PJOtySi6XC1m0igX7ZWsCA
rLaWlbaTBlnnilnYrFG0YtwF66ShFEFM3gxvRZGpyzy2RMNO88v//DeY/Pj/+ldIwxR8tuewbVwk
0c4vOdcVhCvWbk6yR4zml2HSboKkqXZZ46ObLo5DgP+841y9I/UNb0ebPLaZzvykjueTpSaEQUr/
HEPjr0dAqJ27NOIzoXxXPqkG/sVi6fBD0z1UQ+CSHq+/iGxxVlnl06BIKiGMUPcjRTPQdiJy2a1d
AwnM70UpaV+033uM+EuRfld7YbhJ4G5pHUqiqQdRRKD9FOYAJvmcxrUI24vfKaOhzLESNIO8XxgP
Nby9ofWF0VMN6xsHP3f5ZlU0kLFpwoSmheYFF6zl+8Ep36NwIpq4R0YWZ5ImFnGxEIq2hYcsUAGG
2BrGNfXGwqNOSo1Htxh1KfShlS5ClkbZj1ZLxDEsbcomhXkUCYgynFRrNiGJ3G7xOU96fmI1LtYy
dVbI6b3zwHy+iivitiN9PWr02VyiibehVah11ifUU4VxArEFxwy23Q5lhgVOX3tNbWeDaR4I/VQP
ezuAgeNEr41TJOvaSPZu2x7qKevXEVFxCgU8PB5K23Qw6JFqJNc5hX7oVc1hl9b06/DFk1d1VBJd
r0nisIeBZIZGTX9Ot9ZZ1e11Qok2ky3eI4zl6+smzWGzHZRAUdgSxl1lgbl3LDwObXkLx/2FXrAA
OEPwUGh0L12V/9CawkaOfyzsWBz717gLQ6SSzMg7dJ4oPnvfGPUQ39+AoY36HE1iO1ixLn0AMUlZ
0ZU/mGCm60IP75geIRw220enmYHvS5fgFQTxEpCKP4KuylDDoU4DIMJy5odYlniV8oia6C4xPOZP
hoFoQAMcVprROisalwOPDRzlROahZoS6RVaaB4baMt9rod/QHaLHV71ArKsxUM4UuVX+xcvoT6ZB
/L0lzZhaB1YTsA7Txos7Hx7LzXWPU1p/4NxJ3QLfvIfZ7jib7jnjd6pVJMdJeHE9kCafkYuY7YDO
ewX4o7DZa5pJ7EbgEhlJ2ZAaJGZmUyIkbI/1oocvQoSLusq2rQignLvbgrzrNVaA8iCDCwRpwA96
N+DGM04FuRw+ytJ7z6odMHgyObj/h7nzWI5cy7Lsr7T1HGlQF2IKwDXppFMESZ/AIhjkhdb662vB
41l31qu0LCvrSU9oERSugKvO2Xvt/J6iJ6bjhkhGp74mrgX6w0DqKBElbFKbsa+XxbNDR6A15wgB
60xSoI2PT5uJTBLvbs+YMWY0b6rT/XbIhN7cBiAlK0o0RnQxVDBM7cK1VGz1acmcHKWJVvgTUMCg
MufpsaGvQWVuHSGGtjFwEaYwFgJJM82SpNMJ8mRJeabEQ6alRXMpqOLXqkQHbUbUgCG98DHaP7sW
mFxuk+4Xty3xqx0tA5q/2ti84Gt/z3SqROkwTgTv0IIhcgpRGUCFmDmDlNAKeVRof9zeQD+4n6Kl
jV0TG+zmYkNxFFVapObQLpG1dka6mxaUyE4miVWV3kxj7JRm47lKR/w3Mjo1CXAyanTbMUrNQ2ba
O9QOGB+iqkLciyS/SF8Ls/N7O/2eFL45Ib72y9UXpBoLDHpng7If9wZPB4GIvpkBXkw6jQp2n4+j
0+KL3iuvwlp29tSKPfUY00ULwnKrxRofalCndDCSOQqkqqHN6Tsm7xkQnGGdBGHOW1URxhGrWwEf
5NkMuwRpMYfRGB3tptFJTSip/Tv2MkHxElwcMy+CYrE12olcOZdKhe9EqXJSUT0iAipewgY0ChOt
0FYlFWQUSd4Y2lqdXiwi2tvUzkyXMDq/TaV9pEac+bXKHZMa2ckaJ6ITbSZwCiVNU26LYsF1UILy
J88k3jhSuVvS8lJbWcTdbp3BCwC6G5AzKtLe3m7M2REpF0O5zutclZb5e4/ZB20lRucIUsFozoRF
tBTFFGYCVA+MoQHfQHlfGQ0vXCFTSi5EKSwFuu8GLUwMjrvtf3EVE8+AyeY3Lf6l2NLvjZZ7XpvY
7o0ZJVupJopPVu1uBIruD6K6NDmVsn6uaRllOsaLO5EPl8rkKaqKm680so6d4qFIHS/RTCKmEz6O
hBzsoG+3FG7fHALS/NsLizR8JPnYBGDGkfvTVYJWFsB24oakdpPKCOmPNp1oK+i0UrFTmOkeuigL
k414kFjuWrwtzEv0I/gPDP41Ka17yxZzZ4AB9ZSwvWYaah6zWp6hi6RIASI1WDQ6AV1iBIiG7mZC
onyjR6MJR3XTkg8LqDXyYDIZAaUH+KPoDcp0+QmwAUHhyqbXYAOC9KAlmL91Oj2NXOXBpKRAXFv4
4BtoWXGF77xXCwTnNaWI9UlUns007SeczkSpwfjcNv1DqqPKQiBA02MkUk0+jsJYHeJNfSbWBHz2
5LGfR1tQkiykAxtEgYRRhp5M5tmiu8aU5wNgIgUoLtNtD12yztnXrAZ+4prPOW5ZXzXJoEcwKAbG
e5vUhIbXj47IMHk1D1Eza35oiHaD7/WHZfSfmqsA8EuhXcUSqqAo3wSU444E153WWuigy1fZdShk
8HJT0DCDshkeC2vIfb2kMmtX2WPRlySHQRhNKGtTS4T3AqjIt8bo0PYjV4km+mhMayc3EV7OjmZT
FeLQSroqFLvvIW7OrM5tvWG4E5GTO+BFNpn45JCcBGZY87oyoKZDyShktuWO1AlhcZvKi+YThIPo
Qudo5lNDOtghbqmRBZQ6GakR4Xpemci3FXXMgQ/vqfJ6e0BUwFlQV/2DHvd400Z6Rm2lD4FVYI3I
rf5hTOMn0pECqEgXyA6C0psc/NwNP12RCa+wsPeNTMWbJcZgyolxO0jdeJ0R+EOXxkQYWe8zOA98
mFUPus45CsVkt4I9YSdSVGMLlkusBMp0JsozYecEEsU1C83HkZdGwUzwHa1oCn9WUq3bQO4iicJI
d16UmFVFiVqXkKRT6Ygnh9OKoD2KrzeKd4QEap7kIwgl3t7Ijl8tCTKNpBrd1zV9DAw2H7W5iL09
j7ghkhdGsILik3msr7YjbdqNDlkZo4m7YwIB2BeWyzYaDkYBww1tJlslypBjTyI9h6RnTenp+efM
mpCpdgqD0gOV9T6jpfuzXaHDQWqbOT2mCcbnBtScb7qu86JnSQTZtsQOCt6DMwpCK2VqTA9Vyp1E
zHof2XQvQrLmbNhk3KH9I7ffOaNrZ6YPuqOIA9l0BCE9UxiluVwI7rRuDBJLPa+WOL+EQAo+eiGl
pGSyIYRmzQjcJgP9XeTBFHUciF2oXJjs+7nckAO6nYhWCth+4u8hN9SLerZDvWVcaoNEiHbWjKMt
tAoxBf0bA/m7lyl86StcWVNsBkuVW16nXzqtcoJZOhlDp/AjvmOZeuzZmQDJAksbRhJbI4yqUUoQ
KAeQbw0vgm/RWYJ3mMCq8qae1AjtxDyjeQ5eE1+l6ufFarWLOYJ4JAD9HCujPBTLYwO/Kkgt9yns
0Q0ihjeYQAvAC7V1LpiVvKeoj5O9kVz6sC2D23MvU/scJ8Ih3Xsh9AY7+txGn7JydrCCSxjk/YNE
Ve8nmPcxzPBnJr4Pr1UM9LrYNjBYnGBMgmguoO6aEy1d4Wd0JtkRkB85ieagRcpXiM9v282f0dxv
zRou6LBuMG8f6+2qtE2GhW02ahJ2Nu26A81MeLJax76odcjhNNclLY7AcS84MyLVHLbzenE1Ala2
2j4qkOMbgv28nokvPS5031pWYT3O/ttKZ62G8d7+ORlsG0P1x+0QsG5aKnKvFQedvk6xZTdJ2uwQ
+EoaPzjE4fd6rHZ8hOH4gI3G8sn5Igx+RijJNocMVjI7Zp+lx5tCcplpgm00BcDOBPNOoUNaiD4Y
w6nym54BnK/v67Z9W7fF+upQKGIyeghRR9tNlKKcKpyOZaLvEMIgpaWr2mn2bjYG1uqRp17IX5zU
RNyXVvKmpSx0E4iF3oIsLcPiiygfOAEgSp3AUDiukM3Gtp90XW7Us9Un38SrxDulAN+el3EgFsQV
meM8RujTGbOMHlnGWIaz7xg5zB0531sUADxOo76qPOhcR+ljPnW9N6ai3IIXVzwbN/wmSSbt2A3Z
TpimeHYl2zs8uMFih9wISQY8r0LdmfFGsN6R3N5AMiIlxhtpx+F2j1x252PpNzWDs9az6CSgNgRj
lRAfbeVY8l1lONiYSfE6W6i7K3xQhpMrXpxyjExXnpchO+55ePqs1fdFzq4d9Nu6Qc73EbqYYDE5
zQwA0XatoEPe1PEVF2Ew93aJFTT1Y4RA96C+z4lcfmgSnTaD52SmWbJxbZPju7hH86aikc41wu74
WHXPVRvNm6sEBEOhvU+WNcOOKs7sxJ1TapMnNC3uJorXCVz2v2uQiYGMapg4df7ItG8cekTc9pVE
EbKr6WMEUAHKABgQqjGQjQRR6cdBhsuJVF6sdov1I5kt582VCAKR35ZFXLz2Y3unSwuHmqp6Kmky
Qeb2EhgxqCqdlORQ6z3UWtJP+/xqLprYSxunahGZD6HF8TTR+j0xem+6XD7ZgEObidm6Kb04S2ut
NkydCMoflUJRkMqiL6Ooeihb5eg4OKcAyO4ba6iOeTUfzDLSSF+k4NgiW5bsmWOJryjt4+cS4hI2
Ah7YqO6ZXPB+VY+590UIIdinKjzopQPyPxWCBn5KIC2YcFYxjhlb1G86auPE8Casx6xRC/vECpWc
80Ob3SLo1+2zjQkrGKkGCCghxAQPCA4YzoqTbkrbsLlTx+VSOIXmqT3FsJxpGdwvm2TqFa2CZHKN
F6ZwIPZF0Rx0B2Ux2jk7gBh/MpNq9DXjLcYQjR+1fAfXdo4TXQeNGJ8Q7+JkWjf/txeaQy0OhnBF
Izdl5KVZ+m3j8vDJhHh0aPSxpYG8KN3lqapxmPA2X80OzKS9HjgnOsxK2w0Hoc7bwagdfnvm1FK5
GxN8hVuoxkGx6xQ4Pzgi0EvB7TnJASz22kw7vM8HyFPxblHY5mO/y7Dp4izuIOD7I1Qi2Ov7oh2e
Kp0ZWO9+6S6x4jaqKatHQWRlW0gvqLZHC59mRjmFWTr3zNbqOakisJ5T3AcDZynnYCkEu+QZjNbI
nkY/6Rri4I3oF2WOcqubpA93c1hzSJl/g4t5uNWTTPeNTjG0vrVEoJtSwnBCpC4WBjmmvmOtcf4w
LPy/dS63plohEDSAtNcVbrO5e4axeCt3UjpojLtS0Y4lDJAXmYYlZ8XsuTcya1uiXPHyItIPTaB3
lPByWHNzAkKhaqddkShA0nP2q7UV7Z2hqzZVjac4n34ha2yPsdJeMLAPW8oiLyiPVt3tmrqOR04j
qpctwLFNnudhRssLgO/OYQeVKsMPIjQC9JRU1di58pyCXjPZXkln7smfrY5AUNmDAHkJSnXeT33B
0XVcnl3bJcE9YVIsCwai8+A0dvFSRknJ+Wdc+KWKy6Fj6m5adLYjtUetEVSNpk2jpp+3tWRcGMQq
dmRkkJ9gfSg4IXX0LTs5Cs7m2RLvJrOqKJaJr1utAjmxX4s+PCgjk11DJQc2FAfYVPvAVX03Y77D
bc9dPbUAxJAaBgP2ZoTQ+a8Oh6f4zR32ffsFU0scv7TdX92ygm45XJO9DKsmZ8QK7gZiAYt7q5pw
WTfqpuqaz6xQ95bGXDCq848uAiqdDO+3aYjisgg4078BmqJ001PGkkWwNdAI+WHOX9y+7+ZXzZzM
nSVYg3LswFSdq23SjQ/AOs+KyQQDaDpDDbF8L6oL8s0SG10kgKD40Zi07bYyf6RQVTakiUIu6zFF
tbX+ZIRqhj0Hvlgi6iO4FfblNnPlIkgOztU9e7gnWKzG0cC+5ktZgafZtJg+9sRDxGe9BawcJpzR
C628qgq3rq470a5UwcjlLKMWGmN1aEdY5L320ubUL7LROmD8Pmedxp8u7WksALG5FgecupgxHvOZ
LgkkJ9q11p96UWnTyDEjiJSqciHaPPPjyPiBu9886u24BqHg3kR14dUQunfuMH4C0+68ngrbJm7V
L1O2Dh/kHWqp8K4scHrLLNW2jUPVFWenhYKfKq6dRd2bYqJQiAvz/vaFOfixAsa7vn3PKomyM0iO
8Hon4VoRQLOjmcrxv6RKkxBG5BHpRa3dLYP1HrKc+aBqcq+XlHcEbMrbnMmz39XCOvakuNoWLErO
VOxvqHckypvIUENrEJbAGhjtxkWa5c3ihw7fCMmdKDf9kJxy3JKbpp7uUQRhSWCdqidlBhFDfg9i
IOZTZwhu545OtX/OxNP5hab5t7pTy3YXqMUvQmQNTwMSYXQdGQbpVYt6955t1larP91uVj9SLINC
zsvRgkKVZrZzJ0L9m88csVfP4cambk/bAOpRS0pDqFJA0ylszbq+pylxwAS37CWYK7fpMoo/5KUM
HcW+rqpwFK01nzTci3YGu8xE4w54kNwK1fiSAiu1XvvQPFf6uyj4XqSMe0NGX0LDZmHpw14UCiiH
GB4hQUrvbRp96WV6Gkr7VYTPrJZko9jkCBSL3MzLhLezoVWRlte2rrB7qsnXkoyfMWkrbHM5V18Q
RnCArgPadoEdTkdtas6YlK9sP0/A+XqvccMTgmtLs2G/B1Y8cLJO860ex68j59dUIGmJUyz/62so
Il4HY1Gz5CXmsOM7nCOagurhYo1BrSdXEivZHhTyK6nra81y7cqr7JszyQyH0c0/YJdkxCh4VQr6
RLceY224wyD4ks81Rem4ZMdfnHSHq0Bd9jKOx65EEl1F4YUley+6+mqBTATXdpqt8oqFJPFDhXff
nOmwvioVvqoku2isR2Chs55yGAp3B5AA5g6ml86+YFNEa2N8gEb3ZYEQsrBex7A6wxLCg+i+VhVG
b6R3QWtNx7m20wAMlcamXEF9qT53MeuwOhYnSDan2OWN8rqWhb/nXS5TfkrHl85QnqAUBzAXSWng
vUTQSS2DBu/kXLrKec1kcZoX5dXSeNdsLYJcVfGUkJiCR9Bim4/14Cez3oNjTxvNpomqxijdZBh9
2VNNHrq036LcPvQur6PiUg/hQ0aVtMlx1DjiLYxZ5HXHuTSaeI0ni+VQuFjvqDzNLggP0VKqQ8eO
zzu7G0rLb+Dd4fJXXicnP+V2/GXaPOq4hBfViIFWpPWrG3B8P3dCfpGkrHl2UpwWxzpRbxNjfe54
JRFLKpFJH1HyUBLC0mrORRfNtQW9UORh6YW9e1GaOuiIW+rbjEKeau60PL2Le+diiep9IhirS7Ov
soygbYH78GTK9Nnlp4mIeZ8ksQs4metoKr/NqT+mAIoGc4T44qJ94bYpkmvZknW3/kUaz0c1LX/e
vrF+cJ0F6KIb79frNDj5NeoZMXNO8deVH4pDOWhKvoSFushFxNt1vBnpcntV8dvcGqc5tC7s835j
9vjNwRBbn31wBp6MvM1XOSRXDH9+bM6PkcnlWr9ZuOXrbG7S2aSGtHCzTXBzkir8bczKCtS716oK
4TN7PoZzt6f3fW5n5zeiHobu+jawqFJAivPb7W3W2QGt8G4dgjIdNGYatvxkkmHP0uj18O7otnVe
afCX+VxUdPejbc2hjym9+q0pX1ULwVqJ2YAu1DmryzralKa8hk36s5u6HEQQ5bJhHkh277TEj+OK
2MXlt9yP5kdrxQ4eI4YGQtb7EpTq+qd0hxofsNNlPdsWc/srS7uHOnlx5gzAJyo+jHFUbN5FyiA2
1i8l0CuGIXkqWvR7ve5dwQVtx4DgpA8ySc4QyjDYk7LH34KyzwnQUEqXAWGwuZQxwIGavfWCdNEr
4/ldIDt3BvdlEqBTWgWXv5XSBB5TthnjOTGYR93sSlCZoDYd38m6vI6EK9sdQMHC7R44N/40b+qI
CpTn6JR7VxZXA0+fE2O0TFaADA0T8CWdH8Y2IOcuw7LQPXLxRrRmLHC4L1EKqymhHSN2Sc7dbQly
0rY+a2w0uKQyjK/uazlpC/0wyigskaeG7SRlM9KryadRbXhRZpoESUf9Yy6xg0fus87ysg2LqNjI
+kXl5g+aksqfbIvHSCUPW7JppiPgWyK9S4X8RengR5hEgCxIb8478AXEvlCyWzc3hdb4hLibqYhf
eIX7AT7HHut8xHkXX2JWuxnaEQV3swKssmPJwqI4+FX3KPKiI8oSKemCxr43sbVYybyjmAsr3nxP
I631BgK6vcJJfNFVkrb0vHMyDIyt8zIW6qWEdQ/795ohVfaaTqNfWOIawFRIPIb8SkeVa9Oe7AG+
QRI6Dhy6aqPN1s8mofaZwJNZU8/8SuXn81yTiNAHmChpwwNiUV39Tk3Sb/b+Lndc/sJW99Bldss9
lH1bRXRm0ARIDKjXKWLf2xSqYHGC/88f9WhfIRc/8mKpMCgvtwel7lxt2ECXNfwetIjwOltW0uQb
55HjmYMzkb7DWdDB+NGktLaUBSNkl3wPmvIbaQVRBy3B1RGYd3UNPOFgcMTwEntLzN/fvuS5cYgq
+YB//I7DJ5OXS/LyyDufhHzRpzNSY+K7FUgG1lrsZwgPMW9e0bg7hqJXeYriLpk4n9VunvPnC5kI
DIh4gJJXduaDXMQ39K7N1JE5XuVIq03uk97F/kMtKGdyWLMMi0Z+9xEbFlMn02ZVFLFruAqzvqoc
Mweq7JTMQLWR87EFG/7+R3S0DjS1PdaL+6KO6dVJrReYxsAZpBncriGSHmQP1Nqasbs3Il5SpQqM
M0b0/ec+Gp2XMMrvYqrslWgPMPbBTpTlM4jtGLuGv0Rdda8AY1pHYuG8OGXybZC5t7n95qxqH7A1
HldNFJ3xl9tLrObPet32ZcbyUpMKSieyfJwbJeij+JhFxV1lFFe4CftqUDaEZJNxlsaP2PtfVTyb
AGqVjiokXiEmDtJmYt8oojeScBiI+CDqIo0DUOTrHTo1XEbLKWOqbDAuWUhmxmqfMsGUzSNYiitB
EyTM1fQzRjCVJBaF5IqwJaauCR1Vqz9uU8hs7guJc7i0X5olxs/Ro7WZ9OHPlby9qXDiNrj9a/0t
YWb0wNml6XDy0btcuzBF1MEF7qfkSh+UESzSb+hAwgcetMzYlOlrpoFqY3RQsl89oeWjpOZ6G7O5
NIHWz0CebabC1IL/VaYckfAfC58Zjwkpvg6185abKh7B0MWqOO9vL0kN88dJArSu8r6hgiANnH/G
Lu2NPXiqj8QGloIjfpeqBIiY+B7vwspKKFnlzNw9NkZvkXBC+ixzT9PY30LJj6pjWjurUI+WI/Nt
YlR3bbdOrgU4HKdFxwIXZ9gzZW/7FutY7rIXrznX6UBwkxZbD0w1IvYm7BtzOw74RZaCeQ1MBOnA
0aktD+3ovKJC5OjPaxTuL6NiYLlGZPjttLVB4dDjIMWrO2EfOtc5W7UmV8tn2bf7vm7b3TDNjZ/n
PedJtsO03ZFB5LrXNcPiRbGz7SdaZOGA51KhtDQUcEdcvdo2Ur7ZMTh4B9gnGrKSAaW6P1Ta6PGU
rwil/i0vCsoAIDzCiXdqi1NZmt9x2LZnvBDqlCL1i1jaqQt6NNSe1V7fjbgDvWSqyOqoJb3EdDpk
IuUkoolfbtbrWwPjCql9C2WigiVAxBfeY390hPpUaVW5L7SKRUR5NO30kABoiE0cAXBJJAR15zMc
3g2QpV5GxwKvoE3Lj7jQhqXA4bydWw/TSEUi0uZ9Cq+ZcGNClEfKmGp1yhLzY87lb5W8hI3WfwkA
f/gQwWZa6YdLKayDaN/PLUESlPwbDdhnNrPZUqBWEGw6ApeXo0983LTDHTXfVaJ/svM+eRLTeDRg
h27lNCNy0vMdgn/rXkxkIYJ0eJ1MzfG12LoUCQadBuk0hc+kYy6aYl+zU+waSVI9wAD0kDW8W/Ns
ntbO9WSTqzIY/Qc1RPJaN+wpHlPOoDrWJTJVa6jz65euXsSRvvYvOWFlrOulPRow5zKoKaFG/ylK
4YamRASvX6gL/vUvGw/yP31vGiZfU7BN98WqZy8UDQ9XMsi9ZhjbMaanlY9sBPpE7OewHY9TkY7H
27/U9b9hQl9baijdOnaO5AwmzTEiijSjlyXL/WzMV6g4IOokR/asrE68DlLPWoXeoUiX94iUokTH
C0pf5kSFVzzLzLiAPlsocUTQqEKX4BDTWp7JcHkqZl080rz9MBkiEYFWJ72Bk2EN0+Xmd21wm961
lfJw+9/t+/qimUey1z9nZZp32KUoa65WY7CsZ3LklqOGSzY1zrcvNpgi/TEStEgAcJd09rvmTIG5
35WEc3IErnUqnQYwXcqZlFQKszmDFyU9G4a776z/HUvVJh0E6wDJuHfCjaZdQzOnU6YRgpale44z
mduYPc2mynLyaamBJgVAGzS5077QXYeOlsppEToFmIoGk9bIUyfCoPw+5k+m++GgLH4tlPkrGjIs
NIQNRADnFZmAWylAvLr2O6GknGmF6F8dSdJsqNBjRcFGHwQKlNLo3TlUmB3nlnJbPDqcLArdsy2M
elrIUquDh1h9NKFEQ+Ok75o20cZ284OAM3Y0CALz4jyKCDMANdW78dOsE/2sZdGPym6f0XwZ4yIC
zFRVrNA5U+JL1WaUjRPutbnDH60237DuMN+Ri5N39IwAzroSX3CjxjF4bFPAtyAYEnEJCJG2OUW6
ndIi09757uMEQ32jdN2zUJS7jBglUeFnJp6O8tRqWRp11ZdZ+QqMAriy0d0pWejs1QJE05DFO938
0Mvc2E5N8lIPBVGreTLCk8Mf7MS4lPNh3tl9k55yYyj8sRphAlvj65TV1k6GYbdt4uGqtuUzwo18
s1jRsNrjhvsY6yMxrC3KkQwnYlV95ILsFdXoX2U4xyd3RHbhKM99E+JxjZ2HiGG/4WxjbzI7jeEc
fqV9lG7ymJCMHq/aS+ts63X1L9XBfSAgI4N0fV4qji2mFR+TyF0eS7oRVjJ8KoS1bTR2PwfJsUaz
7Odc/zXZIJBiBx1bPvUfFzvKnN9uZVP+KqQvdMDdhTyGrUavKpqgtI6Le7Hq3Dp25Eo1c8EiOq4f
SEwE42zfw0ht46imaDM/SDfWt2PBpNN2JhDNSGu8cbVE5XU77ooK4BHShS61puYB2To3eOxG7bGa
6/ZYVGZpPjNPr9lAqIZuP779hO5crG+qNuH3b9/48wD/9LPbo+i5eqSGO+8sm7iVsMEVrRDjCjiM
aCyAgED+vHnp9ECrVGtf02uoNDalVSiPWpRYiPDIpijrpyi0zlAToZISFn9Uiqr1J2h1r2BFyKEb
NoVZpJuxC0ETp5SVR8knkLp0Ny37U0JsBEvSALovF8KYIQ8QD/S8xHG+UUuSAykBH8scuGEVdUhD
+8fIijj/WF1NlHhMlcDoLyQkGL6lV+bBqbtNJA+RTBuMIexWCAtgeZbM/9Sj8s2c5mcg5dFTmS3H
MauIGjQh3lndvjIFMlezgU0QRi99juYAllw3DNprn72oszFS/wdi2Zfjl2nIeTcsdbKvVZajRdPP
8eIEKniWTUYrjYWTMGRFmc9ssCq0ju1rHIJ47gii4Jz6oobDz2KdD022QTMEe6g5jMWqSoEmGiiF
CqrDroUvKVQ/yBuKQKD3YHnscDmK1rlqS0F6kcKiaiQDzFkDdBnRtqRnRCn3VfMDrq4MZrv9Qs0H
oSxZXkSVbtPivS4j82dYd/dIc1FL0E3N5zeZ56WHNJFww7l86vWq39qx/WRM2Rs2tp0Vtx/ppL2G
ffdVZHBke/lTjedvBykBMDu3pwHLKZ5Lpp4czXhwRXxo6x6QIXH0dfyBNw4JCckH/sC1KDslBw+s
oVqs6RklglbfKowaJKkMsuzux4HWMt5W1DJ1nfsF9XgNfWVA9LSd7PI0pNEkwm+4PoYnqKzjOU7U
x2Gt+3DnxvZ9jxgnqFnDfHVWguKWqrvYQHb78IrZ1wgqMa+BzMs144PRkNLST3gsa8OlgVBFj+Fk
opuMz6VrYYuqsne7nQ4CNSV75zkD2Le8UvckBaBUhl0SQu1LO3cvE+nunEH+VOz8o1QNeSjCsHyS
TfqJ0RS6qdZkR91QTr9sJgjfBrWAbpujPHKAyltcoGzOxAS/d4eW/E+A9KOT0NDFT8pB2UFtXhbj
PlLhPacQR2uDFntMUAnTP3L4OMIRvYBRCzDfGxQuzOl8+xfcAOPUQChSFlarUEcPY9GuSDoQORS0
D4oQL93URuRa2mcXqtWucu0TQB7OWpy8IDi4VBxI5ehA7KSCW9UmbSTHZIcYXoOVp4z3yliEm7jI
vqCV4rtXJ+eunsJL1mCnc9urvgocmsmZNpliPlDS+m3NgiaMk702E2oTg9wLn+i0ol9BxiCMkD+E
Tp9s1UR7bPVdvKJ8ujgG4ppyLq4LtT2vrzbRkA4A36F+UIVMuMuPvlnybV9qD7fOldagCJNZ8pAz
XDfjrB3rGbyAAT6NkzdP7Jr9idlO32bVT04sSMxXWVZUpVQox3J3a0jc1L8jfKR6OdyeEF4q0q1V
k8kc5+40s39mx5fcTOebno0IGkEsrJ7BzEiZhl8WuWMh+ydTr2N5GtL0s6BLFnbRnTAp0BCQRnXI
naqPghIIHDaIuZFz0C1xHm8dvpY8EIUbDFbwZshQz94kNsmIIM+R2sfYm/dN6bytzT4nEhNSpVV+
F2V7vUOZPaBgDG5/gZ14S8waYv9nkNAruJjrUyo026Ajw72stiRLQLjI9B9qnEjvf/9fD9e/sBCZ
/8L6oTMb2DbKKdMwLRVryD9ZiGrDyRQAaMkeb4rXCSTwFMFYCMDp+OEucRHvGKjVfQO9vkFT82bF
kJXgAD2OB4cm7a1XZsjps8D640tz7aDmn92yFFt3FYtpojoQwwNkPjKKPXXpbULQLKcf4339cP58
Eg05GlSAdob+kq8S/NuFjyf3qIPZ9fV4jWkFsjAbtFMFaiM56fG5cA0g8A08IGecDskoIB1krRsM
i36XGMN/57bSBZ/FH8Pg6pATq03G4Dxi6rpqGbib/uYdaxZidQB+xftBqeRR71VCVOuLSQXGVvsc
ch6d5LrOvpcYAJgB8r53yFLTi/xJtu1pKdUNzE5eNiLPne4m35peuHfodlij6CxvE1V9Inpv3tRW
YrMjtb4nvau2yLnOsWYZft5zMfRYu8Mz0/iD0r/nXXc/DKEewEIaA3XGmE7+44S/C92XPRhUNArl
rIXJ+xJhp6CUvf4de+9CJ6N3WNqdPSCl65yIxoIzEUpYX+SkKeRXj5w+c+s91LP7RVFJSw/0Mbcg
otBOtHPjHbgrwvnB2UPmYURBW7ea4lMpC+ErkkYngYTujoQZHdqEzarSZNpWRtpp/XyUuv0eaqn7
a6lvdOh20+Y8TDViVL0zyyCz+BDkDDObSSFAmubRTzYP9sDjcpom6pIlkmkPasSs6unjEofPeHbl
c79Y+oPWhe/Au0bPqkg4giH7zIUC2Uy1tNYkbZhVvp2O5lPNGX273oI6OW4eh2avUKGr0LjBY7NE
39B3AE7Wu0ZjrLYxcCu04jONnNtvqJROKGYsdAJcmgBWld2LEMGDPtFxNvu7GQpYsD6MmaQPfMzR
fzNytX95N+KltNjvarqt/u1uzFWTjRiXbv9HD5I6xzFeK0n0oit3bcASgu6jHUbjFmYUoob+PBN0
8zghrR/YREkKw/hG5OHfzyj6OmP8bZSYmrCwOkKOwJf4NzOZ1RiJIw0r3s8pAFeoViYFUNwi5Sry
UWjuekU4nlIT5T2MFyBK+AU9bf00KQEpF850QOln2HzwKcuQ9hw0tZ5TVb4vpW0hfyTq8t+/ZG11
2f3tJQuX0W0LCxPcf3EFKolT92XWIUaQkx+SGr4NI/MQkqxLJHi6jyQHyNJMEQbVyqnWw4u5ihrH
VeR6eyV/+Xv/mo//Zjf+23//n9zH/18ai22LW+DfGItXC/BqEf5fL18NVR76Kl/tfzYY3x7hL4Ox
pnL1/nIUa4b1DxOlhO5SbXI5CmCv/MtRbDv/sFnQNVvlHtRdmg7/x1Es3H+gjLYMRxOYnmm26/8j
R/F/vnlMyzFM3VENV8V1hpHq7xbOOq05iSvSff8P0s5rSW5jW9NPhAgACXtb3ldbdpM3CJGS4L3H
058PWb1ZVGtrNGfmJiMdUBZA5lq/CUKhnwMiElpn6a/9pIpnzJgwhcHibEzcJdlkUuDlwPJR1MH3
AfsJFvLGe+DPOkEgH3ZclvErCc/HsMDsdUzMEI6U68JK6bbu2Pb/8r/X9b/SYQ008blvgLy3HNVS
Dc36RCBuc1CrJvrnX5qWUAt6RAl6pCzStw3MXNVNL0XdGfbKgl+1CpwWmWRcsy9jCPopbqPv2tQR
9Oo7dlWTPr212lSt0xa9EjVBeJrM8B8RMrdXXTTZl2J4k71lPyYghiuUd+djRgOwY1wBmSpRnwx9
pXjWxhmf0WJ7qoAdiVA7+5aRv1hlOkQHy4bQRTQ+XqtVZ71PqbJvwCb97nvPwlceSFkHf0TWtOqy
kYy1N6TgAczpTyUXj0KE7dXOCfpCQ0jPxXvWaPU5q+1hWMgqxIP6TL69PtdK9lWvJ39379eHq6o4
zr7C4vmK8Ku2bNqi+mFWq8jPyDp0Zbk0rcKB8RiohyrvwHUMxJ61eEJk3M92ZFUAz0xBfkLqiIxL
MletTvnq49YBxM7IcOk1c2hKifnc2L0Rn8tehSVljtXJabTgqM0OKQqabUnF/ZuX8I7SlsCbPTFk
UxZs3llDzKH/TwOahutHX0F2azXPufYCZkel9v7XScX3ICcwABN0QkQOZF/gbOIhfPQNTLJiX+0M
VnZUZaF29ketxyEK+Jj7Y0pCzLfc1h3AZpA2ntLLrat0svGS5nqOJCREqdTlgbQNjBgBeaUzN8Sr
oV/DMkbgt3GebGNcqY1tvWp+lzyxIAfJT6tw85ZAM+tI2coL4wEg5Em2Wpx4H1I2uA1h6w3iL4i7
AyBbl3YfL4h4BqcYcuECjBuOqHnoXGz26hdZm9wUOW21YvkvhP3LwG1eWmwSYkkneYCcIfsbC0FX
vW77leHq7HblCLrIbWlAjnRbYoJd3HxJdFOBdj+VR9kstOgP0UX1RbbK+j00zuPMzFeEUWwyN2J7
M+o9mRuT6Fi2smsWyvY4/N6pxXAKA/+jUNQ+x8gZ6dPI8A73goilcmua/E5EANDFO/jhkMeb0jb7
C/HA/CHC9n1yffH6sxWR9g5Si5W1pQ/6HvlNLFDRSFy0flseJzf+KESEKBFO5mS35gF0n266G3+R
3fhVy+DT4ppbEfxZqOeaKlSIQ4ga/HUj0qXFkLglnrd1jhAowJHs6NlOB5I5Hl9ir08enTjeYHOw
hwyv7/CicQ5dhUpMkLk/ZEsWIQSuNSrKNrQb6I2LoEeuYeh0Y6EPmnF1hvLJxT5zK8B44MwCsuDY
m2D4fnmCfTzGf/004tNDYf4086bK4dkk8CH4/GlKN+wwds6LL6Kepk0/TOkXOFPvONcn5zj3nNkW
WKwiu1GfRsTyACkP7cXtib5rRmq84EA+bgIsydburEXcND7GOxAHLi48TeIV7Xm0UsLbCFaR9K76
daPDjUiFYmLhE+gvfh/MgTEEOKuspWkOOsqz4J3kaGE46r/8fATs/7KGmn8/GwkBVbeQfxDa3zaS
ml+Gqt64Lr5sD/0cErOtgQxIFmxkq1JJN4qQnIRs3vtk7T4QNfmMDZlPAKUBafVwNr1JZsuQuUDa
PmJrHAXrFPXUW58cGAZnhHIFz62ZWmTHrU7Lrt1UVdu+Rz5HzubLH078sYKV5xYo1xazJWIntCMB
IhckOkXcbIsUDcwirqyn0Pe+1UURnGQLX97hOKbNH7LVohD61BISIOVpPcazZlfh1ahdz0Ubi48a
y1CgPK14nUwU2KdejEDfm1+LaLTnO9QSqw1nZ0NqkFu/eGsrQJ4T2xMXkWDVFYjpZGh9cMU4R7mg
2tyj0GpnwwyZdptnK0/avU1Yc7Y6AlBFlyzGZEY4Thgja3gQN+Cu2xybGuT85/JW11gBkLOdO2RV
R+YCRGa5q21bIeRt1ciX48KLt3p9NQK9vspaQTowM7jrNGVVX6GNDSbfqHWO9VI5yBnVPCBH8SK7
9Q8q0py5PertUpm9JcIhCo/KbI4jC28cAgQc/9OXmpi+kWHGijQL/wintjxB9zafIVTD8epx5cgD
236yw6ONZje0rPFJjzRxzGJgowQdkRka61jby9G4beNHpSNSZweDuVWTJHmUfbYNqEgBarmBn+o/
mnu/sIOrmL/swoZxDW3zJFv3ftdTVL5pM9h+Gqj92lvrIJGB53y1Y7buitOaxg8eDntN7dJ9Ceoa
kKQxBCdvLqI6D05VburrPij/bY9ouX+7KFnYQUiEuwIG6m831SbPReEYwnnVx+5PKb52F966a7GV
aftHETZ4KGd+86o2pPAn0gDEg2kWvl2TdlQRkJybQ1wFqxYUyXbQtPEUutrXtrOmVzGOe832x2+K
M3BxeuTU7CHVy++16qsQF+PqmFVjg7df5+PtMyJTIzurWd5a1mQBxrUlTKb1D6RciamBgTpGGHqA
1tKr3wTObFWI+CMMvX2pWxGkgKDzz1VNnD6jc5FkPq5/KBxE+6Jo0D7QAxhRlv9SFWq7gyqen428
Wg6T6p00NSduWWmYNWAKaGBewC9uTnaE8Bo+IQ2m0kPhhpcwnCiGLLrVtMpx/+VxoRl/VfKZ757u
TPjRVUJWhi4+byI0H5M+DVmkV1DfLEfIjOwHgFWIu3fhO+BCBAoVlhJO7+nHoiXL2M5YDi/HPOJW
hX1GnltDJegYYOazwv6gwLLLUCuSr3Q2MwBEFok7/Qm1FVGFgOyib2eoRXpZ94xCifcw8AQyRPc+
ZUUMiQnqGHq/8VUVxaM2DoKLwaiJZrDW1dIu/1HDaIeD4n5TCICW6JbtyeJkD96IyG4DARs30CJG
y3UwDkCdAB4XAK9gDuxCkq3YkDE3hkCC1U4UQZUzsPIyM+OQucSd55YsKvlD39uB2hvok8M210rk
wvskdU7qFb/f9iKLLGynfZlHT3DaPrrug0R0rHUOdFRztEcFpyC7yi84BHwUZaLnyLhGNu+cEJJc
vf6ykA29Q13Z1yLWGv1KVDddpyrxlbww98RX8uNNpLPBE1s2x5H7dWTbO9sqxmOJ6nY4jDFQEtGu
HSL5T1YFBwFpA/cQZm71pSk7okudIs6yGWsGjLrRfaj7qnnOrZE8paiPSmOoT3U5ZhjB2WRIYu1p
hEAIlGVq9SseQNq6GdPgIQI4YQ39tZobsqcKQ7EZuz5dqjaPo1L4Kc/CgiyxpQ48O1Rd42fUm352
S8vMk6Im322lhTJtErrDAvDqmErmAZg2hweoSmctx7aysqPh8C/rpzlIdI/IcD1Y7Nt1zdKAIrmG
Y87rq1/C0l4FW1MpJ/21CkYN44ZZqwG5kkMsHP95TOv45KbDb7IlC7/mOk918TZNSkciwG5Ir1BM
VmSQzMGh7aN6H5I1MGgt5OApOwKs6dDU+VFH9UtaCOXV6zxz47IdRpo4SjatPsIE9BHdPd2qo8b+
DaT/rRXagNL+5Uv42yLSQpNNR0yNIJ9jWmL+kn75Etg7pzw7BhVygD7x+cn1mISVcfPpcJLR+i45
Kq7mDg9sRId9lpCDCzItQyVIj46xy0Ou4Q98NZo6WAtRRy+pvtG8B3tU33Mlj59Vp4+erQ6Bk2lo
G1BhNFtHdEdgoMFCNmWhhH4IoNwBN4qK+LMSqR1L72bxf/64GpM//+q2zt2PsI2lO5Zuup8+sFGz
FM+w635RCPUtuB2Ph3KIMTaVVVlg1TweZA0BVO7fel5+tGWnOjf/930Fad0dJMdVnbVGv8i7qDh4
Trk1uQUiz2wnGHnPA/c2bhZIZbETXupRkp7lgKzhqcZEWTUUAwxRp4Jp/NknB+QZY6LVO5JdD7Lr
87EqBmFrtkzgRDFZWJGOSZathusFfkb7MdeNkyz6n7V7X9Kmr4rfQ9v76yCmOsYpGOuPQ10UqQ4F
rsqf+mVTHorc0LdBYL4zZJwtFhAyMWSqL+A9Pgp3RgXVqGWvXR19Ajkg+2RNTsZuAktWKLerwvZQ
pkcAyHVT82zqo3Eu0bY7e/jPHxwEa/K5JbtkIWfIubkG8jLg5rS6j94nA3i0V6FNRpZlgMkGClUj
9nox6uBWWJxAIU/JSlY9NRdrC01+Eh7dKZGKIp2Jh02vARmEjvTaqAbCQFmlb7XOiNYiqh1t06dc
flGWN2seBW9RpRqomBaOu3P0atpUegsaepihE2RKdh60hqegCHGUBuB2rrQWlDIy0kfYwPbRmAtZ
+9SX+Q4kNUV8/dQv5yYdcBA9g9XXHljQqOC07L0hwMnpcyFrshhINR6CCezc/76vhuW28xPt2Glh
doRVwJazBfVP/gZkbhqJY+vrZ4D90cVQ+Cniqh82Tm7kT4PlC/Sj0KlWS7E30GFK7SA+Zdrg43GB
WuwQAEvX4cZjesJOHG2AeiX77gMQMbDoKmuf1TMILHCjJI0mzKi2so1lU7f2jO9mNRu0CMMYwFBV
pJBkNRg9UtDqfL+IE54oa2j0A36v/XDgD7qPnSxfByR8v2QutD6RGE+GN44vZhuAmlCdL7xdcbH0
5g85KYxNB5szx8Z52sQMsbbHfewbCHlwH16VYSReywBbCB3WmiD89OCZfDJIoo+Vm0Ljk30g+kL2
dDjGVJ726MbRSx2m6dPQCZwR0EeRLcEK4okUN/RjJWAt6wB/rYbiELAKPLVTpnaIiHnOCdqRexrn
QjYV2wV1opQH2S+7zJDn3+QHyYNfdFgu5x2pwDoEbptY6ms3YpMU47CyLGUznC2aEfRbDqU5oNPR
Ggut4BlYVg5FgCTxUlbRqEZAvB6eC5Xv1y37epPgbHxKJhcAfGr3W0KcpOhcbWR5z6K5zSpkanE9
yev2bMK6O5UQO+uMuAeRCKc/e5j0kWYMFrIlCyNLhzMpNtZFeuHlctS1Yzhu9+Gfp5JdmCV04BzM
8ojtCf4OmWE98WCZQPmExSUqw3ZXoIF5UEhOVxtNsYxr0eFS6QzWvlBMnJ0n3TOOSObw3vBV6M30
d2Q2D1FliJ2vdDGW3HnWnGS1UPTCXspqgOMpyhbzhN5DQX3hGxUrZhNtFd1q13aIMpG8ZMysx7GX
ZVSFC9vGS+zgFExxeJI1ZaSmNFwDi3tbDiOcdzWDEvMNOXo/5NauVPVU+Vl0kKtSCP8gEHAgXkyp
1Wx/WalmXqachbqV0VinBsNaCwGvE7T60Sw7uwSmOenH2g4c0p5zrxzyjA40jj2pKzl8H7gdc2/f
h2+nkG3Vr/G09/2DPFcu2Me33IFFKNir1IX3RwwNAEfzB2skAWzGw9nRdBUGIk+FYwSCBxkXLd6h
u5OvMr6hV7X0zQN/IwuuE003HK1zl7nfuoa8iTZECZ7rEKN5DL8ZJOLO/uRsi7Idj4pmvMVCw9W8
agDQGnplnbD2sE4FIgdbjIh+yK4SmcQSNI94LKcGSdQp/Y3YAo7MJEVWGGTi0qsCbpLF1OYQ1382
ReIyD+smcZj1SxbKWKGgD2kZff4Mx0lF+OpRtiffNbDTmtv9AH2RG9FGDshCzwYgs7gIAq7R0BcQ
xVgfgxjTqYWfFvURS+KSLEKZGUgbgEGVneY8KadTP00dzrlDZ+3VYBouY4sHgz/g+tup+XCRxW1g
HmX/TACn6k6y354D9bJmWmG4Z8X/dp96P9zKWneJczvKJfM57gNVhSKQvQwtm/uIhSNdV/LJrAFE
gZn4791oF18VOIXrvgdCboELsZPW4tklrEOtp2QTZFV2GoR1MjR9GJ9cxTpgHVxiveU4Bb1FgOV4
oTjoBdjO+T5J1mTRVT6At18PiqPB0pCfTb1dWpevAby8hZK4xdcp6zL+3Jl1MCL3T2yrtCX/SIQT
5gKxq4/avS9JPPZHFvw4aCa/jiKlBGRr7lM9y0vRz6Atj5Od9+Y/9v3ja356H7dXQlydP5gzwiAr
64MsyLHUB2DkH83/nz55KnmCIk2B7t3b9/P/X/TVXQ4R1RvdLf6T4UrWyhqnzg7W2a5DQRAbvqp4
qfpWvU5GcpSDstAVH15vUz/IVpJhpG2yCtvfZvRTs42U4ckZ8/CBP1q8rwaz37DZHli0dw2qgwqr
qhjVGLtkp+daa9lz75Y1UplKuBAdSw0CIDroQYRjrlgJrgM1Cq634SHh6hv7oDsQSYKZJauySLKy
OyD5aOB3NQUMNQZqc8fbtO5vdTk9wCXscBuTbXki7OD7jdo1T5+C4LLZ2nr3Ef+W7TIX/nrAmeUW
E/+vgfLPx8hYey9PJOf/ElP/eA2i67J2L25z5PSPw+Wc+c3ItlKwCL29B9mu3UJfeQTqNiinEflV
SgXzaoVlfj92XbCWbbSWZ2sRwsZ8d0gwTbMJb4QIiCwUo0IA9WcTQ24/W9zbspZ6CMR+6rsfB+0q
2pi5+v7fpv23vvuh93N+mvepeX8X+c+38v/wTuVpxt/9kSXq/aVl7fPZ5Bu4v9j9DdyP+8f3ON2/
w89zUAkiboOrXh4KJTgZavBnXqrTWhEJt9+w1U4CYnsKEeyspGmzbszRx2lQVQ65ixuopQcOe5Pp
e61V3aPWTBh4GTCyCqtzvk4VlGu77buzX43iqdSyF9nvpY2LB20dHBpgW28BclfyPGkKvCGCAru9
NXUUeIVI3wABpQfQqhZrUmRskNcyFp6nEKGJiu4oa14+ftRkX4S2wS4U5gHRJwJYss+eJ8uag9Rf
AdCa9q0qew01LLylZ1e3I+VwbVcDRnJoqRRzmBT+PmA+NrRzM638IuQxQNXOQq3dyGoVt+T08+is
TCpBWNkXq5nekk+d3KOFG2+40stwiSFvcbg15Ug0D8vpvxwp25EDZaQdG2Mtm7+cUlbdIibd1ycl
TEvwsQt5tvvMe/OXNyyHm7FK91qUsUH9+VZvJ5PDOWuJjw8g2z25/4onJ6SD+cEeGBujxa87STBw
rjPF/D3xoPsUTfBQYSm1wt0L2TIb7WkHRSVwMuNJFtYwb/dh84s2VHaf+u/N+1xtNMdFWJDHu4/K
k8gmnFu0XGTVTwdj1fVVvLwf3NhN+TEsj2Ett3A93cF7GlWJeBjgRjmNvdJgkT6MhDKe0U6Otvo8
aqTkaL1CCSegc/1kw8duS4x92kJb429THmT7XvwyoqMNNS0/TQqEXh6SNikPZYOTKqbHtG8HyV55
Jtkpa0Vc58Q45xdy2wQVu0SDWkhgfkUAwVojEBcgc6YH/ca00eDGqtV/JM/kPyq4qu9R3MwQdPOY
0xWleQIrAddsbqqNsB7scz3k2j7tgaOKNom/qCYg4nLADhzgJmBUD9+pWAu6s7Ci6WxMSEey4Mxu
8JJixphwYaHVRTIWjTXPPPWa+IZXWfaYAp1HNiZbNzhMI7w7RBt/juhnJtII4HDLXTsjZhaiH21I
ef2zHHXn3ECiQawPExaOct59oCvAMWp9e5tr66l+zNHesBB1OBaFGI9WyBL/VpN9Avc7JUC+6T56
n/zPffOx91PJeQbAn+UgUnd5P0zWAh23XjRZ31ye9ydZeOOknjzs4G7N2Gl/N+PO38ouHGVRHUMx
cj0hlxpmk/kbHtGAdIk6HVMt1R8hfqW3galGAxobQfdxzP1NxEP7XJAbuZKgmkhNG/p2TLtim/ax
jTRCjjYeOuj6LNKs+gZiFlrK4rx3Cm1VKiJ8ULwweogmQ8EUmUBWMwXe17Lxdyox5nVnpuGhGV77
fFLfwB4Xx6C2bFRjR/9r10BhjFIVt2Xkxgzgug3Y0GRM4KtgxNLbNq7jczRNFhkGvIeQwMUus/Ng
1RNf/+bbqLyNxRN2kajd4OHwVDR6cLXgD9uWWT/JIkug7nWW+61SUKpzWgMmCNbaZx9RcZBXPqZl
OITwr/CSAawHI7dOOd6Nw1vfaCWgLDlA0WN8OKwav9uxSZ8gedfLALoAO6c5m+1mCyvtCIjNXeqc
5Za1OCHds5DtXtf/M/nWK0px5EsEOVSX/roEznPtcg3Ol9KNJJl1FXpSUOx6faovdpciMsGC8Klp
Y1zT3FZ/m40bIM4kxQ+eibu+Rb+xQw9lmNFdsvABQx5NL1ywhsxvXW4QmHvUlbeeEY8PMreiNulT
xIP5eMu3oEOZrqMhnVa6VsH11w1kqbUOcrso3nHtQme4qkZgIjTNwfnDnAbzOvKMeLbqaC+79Xzo
t7nrw+Yekgp6wkPcueM3PYcNbCI6berRE/bAP1ItTo+y5cLR2gRtPbspoj/jldG0QehqfI6tFEBF
nDe/W+5LbtvtFhNs2Md8vnNTdeJcW7lH7tFpVn1rirMLsedY1+1SEKBDlireBHXtnKM5lFwXor7I
miLa4ijyYSu7blNB3M//jZMwgGaMwNnNbGjPiL215zyziTD9bMpaBJlpzg8AZmCG7Po0LUn7lzYk
XBKjpdL3avKqp6jUOU355zi3LP4PD+h1nNmCpK8Ia4bPUeSwCWAssLLk1YufO/1LpzWwxw3je2kS
5YtFoV41no6nppit9GAKfZ8Ja/ME28DIL6vh3gSNezRA85zEEI/nyULpKXIVbyUUK7pGmEJlZMT2
86PgUoaa+ZuIuIGiDfaEShc3cReKoqwhh/lRK3gCLkYnq3j8MuU+kOhZtxMDKqxele8glCpPXa6E
z33l74TtF28xWs1HT7cV0p80he+MwD27vaNjNp4TpgF2lfEw75pqJ+o+PqBDmJ/54+dntQ6rTa4g
khiHgQ6nDlnh72qZQJBEN+hl6PAgyDHFPI6K2p7GCZ1vqJ+wBdyrvLG5WASB6WxsSApdgoNqB0fQ
tYtzRYoznHJsXu2kPKtNgcqqHw9zUFHHDgBHUgxc5yGco8uzPORTU5QrgojuSY7JWWbuchbZHnSD
a77ptJOCUv85VYbf9GYfQWa6mtGc2MTCZEtGb1qoc7wQUGt1srFzTDLR82+g4CkAp8AqKryA+8I8
2IWHdyOpWZiiwXBGIAV2UmjjmCs7tdQyloZp8dcwxs0IM+y75br90qi19JL4pXJGBgj/5CgtvweD
gN46Ne9uAdsvQs3N6eK3UO/EEY41KjHCM8Txl7ZaokvhZZ4NZGMUD4nTsA8CrLAMU+F5KPOXpJvN
8rFQGwXzjM4VD3jtJPYSsFnXLPqesAF8PGONdLl1SIo4PojqijCcfZDFVGUN6IufbVnT/9pUwYjN
n5BjvMhketq7W5+g5b5D+DtZ1QRwTlmfzRKX/Mjl3JR9vwzbturWC9lrFSFuLQly/Qgq4OsqCBJH
8yMmZCW0zOMWHEEf9ycPWZ23qPuKhJP9GrPSULxAP1dWo92KcWA9FOLUtMVD7KMPOyIEHGR79m1I
G78/zrjo832KbCqR0h9ih0TGPAhWydwPtUvSzK2ULWbOw7YEd3cM0RrjTpzUj4pnQe9si/FbVCEy
BMCqXdSgA66J08GtLdonUc7uDRXmzmaepwQnaw+QWapxkVgzzAx1QTy1eBnNgfXL2qZz4vGITYYK
+rP6mhX2sFIE+huFUS/LQIzvSoOwODAiH+FoM31Mgvyh0awO4koY+2u71pK1hh4FayZDtMtRrfyt
wtXg7HFG29QKV3ioQ6nPUJtUOgjx09gS19BCQ6x/qXIX7g6xqQGo+6XaObbHBp/oZ8qt8iALsvcI
8VRzdFQlLrnU42LWme/jZatW3jfXt38U05g+gWPNTyKEAjth3/itaRArNUT2w9fLP4aw9F5DB90A
Eq7myatIvsDtRFijsJB4GnvrlBcOjtuyHePZ45Co+qVLTpGFnDEZwZ8uWe+sivpd3ACoFkB/DtbY
I83gueaz7NOyr3VvdE+DNpjPkxrt/ML4MRSVeqyHrHhD82ePXqP+BBickGJ9HmesCG4tYt0iBbNE
ZSG/VM6IRHtrSTeeCa0HokL7JC2uZKwc9NE99+TGsH173PS+V7jy5l4Uvja21+zCWrwrcOFOWBc9
oeoUHYUxaO6CJWG9qetphNsWNQ9W2zY4sUYoRyMokFUm68qov4wFAi9G1g6rwkfpAJuV+mKpwUfN
14F/A7POtvc+Oc8S7PkLtuNLe2K73nrhoeZl1G1bD+fE1VDwyYJyWuPg4WzM/0yppmlcGfi+riZl
8jW8hkBhkCDfefOSWJlXw5BvtZNsmi2LftPxCJJflM74XcEM5JI185Y1yo1iHReTukR/VVyQDYF1
GCeWfhGsYx2RAo7n4WqvTIAum5Hc10IeLaforc5slDdOZVdpZPo47NanEoTbour48Z8fkEkQXtAg
2Ua28ngvLK+KjkjvuhZaBlTlSFC1m2EaHSRAlOYY8Wyb5dyoBlHRIkVH7V6g/8Wy3M9RCflL/3+b
+6nvduYQwYdFDzGQn63YW30nrkVtiausTUbjYUw7eDxC6LsPGK6ol6OjZpvbPCtQrIUeuBc15W9z
n9dHtn+ZAh2JyHnG7fRZV+8QH4JTMb/aYCO7geGsytdrxqsms4Ztj9rCAXZhsnJajA0StbW2OBeo
j/1c1KqD7mWWxCg00szMQX00nXG+EoAS/Owqmnk7AhBfdtVVXz6k0/e+SV/0rokPhRh4uzjD3Qqj
rJ8BLJGQ+2t/gmT0GoCbtvw80JPCicj41piZQQud0yMGu1ElsE7anOO5N6FR12x5msd2HpQzZCFn
yLn3pq7NuwSzqTf3Plmz+2CndsLcwWfrkXzNMfwQGFFAZiMgBXHGwjrD0ttjNBef2xNLmgyJ/b64
McT+ESevgYf5jJLBVQ/6kqbjr2fxl/9E2qmUAnWYzPbfuN1WqzArfCj3AVI3ZIwXqebA3XbV9CXG
uflYk9xFe89vlp0OFtpC/OdhSj3YPSEmXih6bpRMAetSotNZ93iQNFin79piIABgp0D0cnyR+zyP
EICsT7EY/TPi3niqpfiwBRCsOzMMv8eRzkM+jb9q/YAtyyyfhGbccxr0zrXMs92+8Lz0nfWhunNI
oZISL6OvQkMaAMJ75pNRVpLQuGRh3iMkAvMb44d4hTjDRggLcY1A6S7+XMiaPkz50XZQ8WmK/iI6
UR3rytvl/Vg9ihmnluMV33hu9Tj6hoXG1YhECegsZbTH244EMoMychWyOUE0BZ+hOjg2Q1tfHecH
8f8NvziZgigOlki+ZqfKVO0jCmTv1TynnVikZVU57VJNh5tsGdWiNKzgmW1ot+DnSg74S4dPhbcD
CMz2GFoW+qugiWKkO87SnmkM030eW/FhFknuV07/rVCM8muZT/lXdXzW2YhviPEhmTEF5osdR884
CaGLGubmfkrD8cEL3G5bOdiq47hpYdNXI7iaTs3BMWKxlIt8WC84q3AfhJ1bkoTNRpRZ+xmJATxs
tDBX7fWt6PCDN1LE2wZEOs6tHdTERaJiAyTOeAlHbneBESA+jSzMfnTwfI/rNjhlaecf27Y3V1Yt
/EM/mAbyxL59nlzcDETTlk8GPmnLcOKmQFBUt9ALCOtTqGrFtduIGUSOjmxNupuaCV31qm/vHbfa
rdf1YhINVlp+dQauJlLhw8XzYbR4VjNc1PE7u83qDJ74XQuRCvRC8V0Dbvlg+VB8u0w9d3DLtwab
03XVqvlFJ8Jce081iKpTOxfhiC6AWhJlaQwzWIVsFDYGQevHOMER6YaRzL2KtZRfGQpYWf5YXua7
67ErqhVJ5eox05B9w9it3SL84e1VY/omQSCyUFsPiEieTqDjQ2d7H+hnGfa4/Ohq4rLcCxOIxTQl
oBKc1gU9NhfupH7UysZEkqXGRkCvfGvXiDZ9EShb7OAZx0siiGwU52917LwYaW+j+KpaxrCfWBZs
4bwZwHd75SVqA8zTQYcgvlr4r0YSsacehh9slnhxFGPYkwr7DAvIPstaiEbTOPXYM5q2X72WoNur
pBu/eReMo/qXPBEDWZgSSyK71V5G/BoO7EDNRa8AAArwlUMbbgiecUuflrdVad0Wk4ZtpIutRnGI
q9T6DoTVXZp23lxgbCpHNovpGnSRvzdAPq9bYuaZ0UZH33fCba395vpoxnSaQqrJTH/rWT+vKpdo
5aZRc5zZE9xPphjx0ThHdk/vjfSkvdva2J71NuGDqMgiIUQdD6w+IuXoZs2foz1EawOXO/jwQ7eD
WerFaE2/9ZOoEUOdmVSZ8JRjN03u1e2Daj04cYLlhDLtBp7N9WVw+uLo1uKRMK3yICI9e0VQG1Y5
WnSSAm2P0VHpXVzhkooInD+QModoPCiJDVQz5XpjRamaCLOwbgGbPAh1ZWMR9G1Iq7UPBut3z8cs
A/Wxy+Cn7poH84giaGOZKzWyRm1VIM/5nEc/3DH23qexOQBbN/Zw5cb4LRq4R8g4gp10LbzUKHuH
x/ym94TQ5L2QfeDs1CDcFftD/Yx0/7BE0x15gnk7xJ1DP8vN1r3p+0i/a6W3GxANKFQl3d8T8+qc
7G/B73upWq9I0zv4IgVQGwttRAMxCtfDyAUbiLB7CcKie8p7DGfcYrhCn/9zRChgrYZq8B2pTM3X
1TO6aTp6dTZy/8Cv2pVmRkjLqTHkGw+ZvbYkMNiq2XLyFeOYVBWaKAhErLqEiG6CrM5g2PzwbV/h
AWn+yAwfswPu4rjzhqCOhrpCW8vwlkbbR0d9LtRZkV9n43BEmP4wYFj0tTfzRSPTyB1iXgt5L5dF
7k3+Wd7fG0t/BzoIX9GzH8TkKF+INQSbAOLpoR3U7waICwgKIe683Wg816pafo+cceXjD/yqt/E3
XJhIWinzKkOZk11obxsk0WLHOzpWgp5GjB2hNYtgtADw8i7rXrQM17A4rlECKh4S8hq/K8gGIrjc
IvduFw5sOQRh/AqEBaGOzlcbNCXnQjWbndGGxKLcvHmQA2rELdutub+FFs9llsPP5cy5wSbhbTLU
FL0PJX4wWxQafNe++AVekj7kJNly29G+yCL7H8LOa7ltZUvDT4QqNDJumTOVLfkGJYeNnDOefj40
vU0f15mZm65OhCSKBHqt9QcdryOQ3WIlh3H3w7V9YOtdgPAZcL1NgxrgC3Ir0wFNe+j1zcINUEab
0IJEEU7LRsxYZq7QzGuUTaQUvxiOKSL/JvVGC60e52LEhjhOdaAdfbLsiMhQk7P0qTtAZxaQGaNh
NciSdK1MOPIl7YF/uL3s/CG/6GNO9Ca7Wtl8F2W0aq3Oeu10JwZON+QIhQG8x1fDcHFg00s/2cHJ
bV7SLvrM48h5hq5wdnvHPwvS7muSVLNgLHIRVMbgEbTuleyse61SBKurUP2uVnb/qrom6udT+l2P
bDSNajwWao2cLf9mnky5G5ATAf5CuRFnwN9pE9nTqwk12sbPTpxCxLQxXKRCVNN0QajMqRR3qMDB
G02y4WYYXAI9Ci+yN1E17OpSPf4xr8OC4Mu5l39/UzdffZ38m+OgjkferNkr8eBtNcsctxOea5ch
Qz2jqGzk4gEmb6A0jJzlZ96vLaqfHMYTwkNTRYGUJyg3veDDc4iVRy1DKKZ3y3VvtcM5mArUpC0d
S/sJ0MQG3lW8NILYXd3GNUxUZFX4ekguhm20S9u1Ch7T3BvFHIFPWvEN9WdnnVO13UzxGGKoQw/N
b3ohYkKWEX3BP0Q8RbkaQL9Tms+6sHaVT0ZMmNvOCMp9SABCnYxgFqrbNouD4ljjAXrRKiPfCSv9
0XrIK26jwGk2RuzgclClSLGj71HzkhGanmJENhIm83jS8+qiazhbU/wYWmvgrjwit2wh1OXn1XCO
3UBZi4STejgPlSy/DkntE2sNw7kQYjwOoVtcNJG3u0wfkFMzBcWVfykwWpQDmfWChy4Zkk2PSeCS
yjxhtqTQtEgKgzK1TpJ3k861NS8JrE1VBrimzSU5CpR7FyGVox1r6qXONXxsDO+74cHEW8i5XqvU
S2IicTrY5g+/VbRH09LDtZaOvLMe+mJ6WhS71BxeqDYF37o5ykQ6vMGopvrSjiasykZHq5NTKKLT
1VotyJkOYYM5wJg5yrn3ugyEZblXO7gwnWodDfLXO0TbcH6Tc1U8/du1S4qhQ4R665w70KBtnzv3
bONMCWBunvLmxq4Io0PLDFGo01lx00S7yKbInaWRw0+To6nsfxiJyPeyRqb6zc4MlfEkR7KBulju
TCT3F9wo1D1yxeOjqIMv3MYRWHNwuMGWda0hn7WKW+Q/wrnRjOixrbnzySmRlGhvlt5Rwlmjb71d
lmdXJzHS569RrDQPqCQ3D8LBK89zsmHPAx6nEgoh6irNxih8jOyXABQu8r/tgKmP4SEQOnO/b12u
sITlBx+W3N1AKJS2Q/PkxZFx5Hv4FTHq5klO1QXYtynfTFHu70qtf5OfoqrtDzwl2n3laWTIk+bP
BpG0FXWf+NBEj81/rps1JTosbYal4SX11QPvuLZA+CzBx7rtKk/cV8VUUcnGOy66qJ6O11adrH1R
Rxd9npLzciibMkDXW7UUTkzNDmVQ5TDGFjf8RvOsJSpKyXLoJ+TG/1iCo/nvLjtWkoUFSHvWm0D0
s88svgf2+EzwGT57KD/NA7SbFr2KbF2ftj7qEGazzTSO83ZqnTSQlssWEtMKRxDyiXLyjy543ezk
lbuUNPkq5j+7GcdcvFjIEq27vJgQ4xLihQKrvQsQYhs9E/PXqo+utWKCoh6xg9m7ffZ2GzYEcisj
tlFlgz6jHCvw5Ad4y5DlZLcci8fOJGgMg6/WkGTvRV6kW8UcG0J4PX1XJ84KYJbyq43t+EvtQEOi
lrnE9FijJKlpizJoR8Rqku6iIeV5mWOQW1Noxm4Youh4n5K9ISrSk0ne4D4PHae9eEH4c9TyaidR
wxJNrMPmXoX4LC/tAMEP0Kr1uUwVcW3UEOxcn1RLcuDfhYOxs1s6wTlOOWH4XdUvFavOvwjcFFxT
yw+StywbL3ZJTIv+NZAU2w47RS8ZPwnt3UMOE+zgqZnOmXAeDzhAHO4rorZ3msmHVLUHG7VaxV3b
iW00CCG63qHSnA3wQNy2otDcyp8lf4TsJVX4rph2vZ+gLh1Qk0TGwiFXEuck3Z0gcw+yJxss0Z2D
OzdqSur9hk+uPAddLJ3DH4zv9FhMBcYKQZdGB0PFoaPzDu2sxiB7mL/MAhu/x3IyRnVdQxx432nW
Lp+6dOdjZ3GsOi8EHsNZUw7ztFR2udGtXWJ1fVN7cXvyI7SkeriniW32OzmFRRLWmbqVbjpCVHcT
orVZc/OatS9TRAKjfe/P2CQjpbpfOjVZc4l5RKjqzbAid6/5+s+oI4w3fRVKgB9kHyLDjsLvveZc
4+n04iXJgRJ69tG0QbAt+xRBiTypT62Zc9rwlXOQ9vXDaP3s45SbWOFTsphv67KXVy0ie/exnHTd
cR1UGNDEFYltrckVvKtjkoVR7WHvXCVPAjI7dQjmZJ4S/X1x0dtXOcgLEZ/ysTzmaDo8J28FavIv
1mywUOsp2KUU0IucM81i2NQdtmg5sfJ6FJjBSiqMJMVIesydGROEdQk+3LDQbneUnWrl5nkSmYkW
mmY8+SoVF2tCuSWuYPgoZWg+lpHGbcYJTzzd42iJkDAnZ1E+5FzlcYh78t2oYm0pk2NJzF/7HPRh
jHCN2T05hMlLOITB9xDJsCr9nkyz/a1lqudRVTFkzUtu6kUGi6lLxDqsfGSkPfLsDZVBeCACbZ7B
aNVTC/0TGIajbLPWwaaIKWeELdPBNApIJcVIwRKMoHtBRGKXD4najEiaYmq4T4f3QvBpw4iNE8rU
x/9Qn/M3cCet6pSjCStrUU3fnISdmc9ekDngERw0IKNT5QUKen8BuT+LtFfkRgBvapXy/txgPVTt
DGV4l1MoSeYnHJwQhMltB+ogtp4u5sZ57O8KWC6c9XsFYQbFWHfUvJaOjdUVAHTt2CMWak8pnjYo
JGkWWj24vlXXpLAIPKAgLANSVN90G/yDYuVL6A/j2prPxIXtZCdhNAjryLGTIrBtG7q61OtktnMz
epQy/PwMFQeqjOzexil5qdx/mozCPGXOxu1wDogqt92gmGk8NnFuPhaNUlF6QmRQzslGjP5p8lRn
AU9BAybnvUuEi2wS6EEr6ijRDfoiokjZGQ2s7dAPnPxNGVOBNvy32zs3v32j9iMWWf+QAb9cjsaA
0pihRE+RlU3bxEXxXNihcSrqdO3HyGLbbheTxgJSKzpKhtZc/g9nXEAPkWlTZwQCSQ9QBFfzDFrK
oJ2tHArIAkamOOeomZ1txTv5otHgRjk7pS2fkyze2DAPvo5qA27DqhB3AAh4pMiNWR6VtS9J6z+g
xkEgF0zPg5ObbyEsF3XkhI1Rx/iuBbM/TbnO/rmLP6iEA1uK6v2CR319igpvJUkMkukgmQxyKJsS
EWM7xR7Ex8XgrFkKdUzFJ7Fo1DaaDFq1DeEjvDSFOVzqiX/ImPYjNwycD4ciudijiJ9dkegXN7Ma
6pHoGrVJ1yExgYQtBNdoUw62xrkJbDqc0nJRad1Th8Q+XH8CteUQlBiITk11tmtnSLYOvqv70nZJ
qeXskSuWzadY1lWLUnefVMSRw5kjZyai2fepbYKLRNRb6ai2gP3LLiDY8kvtA2ZNeqNfymFBPm1t
OHiWJnz7Tr3T+yfZuzeU+pOjpzzeZ2RP1Xn6RJqVxpsGg1rcqUmNlfDf3xJjeLklofDCWuA4FJV8
D8b+2A12fwzILeSbZu76yCGTxiPu9+FhPNVibTbW1AKt0JP12BvVCWHJ6sQxs1mlWldQKmIOxv2v
Bbkq5xTPONRwwDPdUq6VpZDfm13ejE65FvNUZqrJsaucq5xC38qzQWSNPoLMYlhnkfrPL/55gGlT
WKrRQ2c7P+TbyXMeg+kc+5hiRL9ij9bsVaQlYQ305gef2DBxCgrypfejI+kq9dY0Tmen3oYPJQXX
5LCdh4ZvBl97z57Oo5E/OjZFvaEq8Y4K4er5pKlXTeUph9svkyQigu4KnqPlW7vqwO+s5NDT2703
mF615rhqnBxV81YYAfP4nJE5SM05a0UTs5xM0Z6sYmpPeuOE2aqvL2XTacf7vOpjk+FOKeEm2WdV
KPCD+VjJXHQz39vtRv9KvS5YDH7Wn2TDsWuFOFu5KpCKfrw1ufmUGDouKEa0lXhKiaIMe+o0Hmoj
9likB3PkADlSJV4USRCfRe17b1YmthS8q3U94HtdzyWNTeOvfKTyssV/E5S6z2FbsQpI9mwqu8oA
knXeh1FWkF+RQPWItcXKM9oduT1y+p2GpltoVhs5VAV8i5tsQots+oJcEO8S8CpOaTpoG1iCVlGM
7y6SSmty5e7Wa1JvXw5NjWHzrIDVcSQzB86+2FDwecmn4eS3o/f/cO4Foq5/l9dQG0QXz3RQxHMM
of6liNsLDeW42Kve+G8DqAS31uCBsbMNT30eC93mrFeREB5H9Vk23cidZQTsw9uJv5HRJpssyyiU
9OO4MBB4OIcWJ0UkaQhgIYz06Aos2glJPMNAqKLiV1laIsvfcN4ythNa12S7WVVVFaRcwKGzV3Oy
UV66M4PYOHdzAUJp8niXN9gDW5Hino25UU2h447ij+/1UPa721AuY5aIVoPa5htQCdqiDuJGXckV
2cTiRQNQBHyNbVWdPdX81g9W7AHdMyo4vLo/1xXrn7la/gMgM/qC31O+4sASPYQkIDeNGW/BTYyb
XBjOW+/NTB+kgw8mRf83yKcfY6g3V7mo+59YIbWvCbmlR2cKj3FtfFOH1Nq2VaIerbFDfdZ2StT1
nenoeCTOFq07Tkc5tjhL4nnyVhVK/4gvw2tE3P+uw0LdpChWbDGJ09/z1rsiZtZjSmq61xYhl0Vk
aP6XqHj8i+qe9SnOrBOkb0RGoXcTk+MOdKfNS7L8nQ9vJD/h7qjH+3QsXyDH7agXx9S3FinPpaVj
+MWasB7PjCojQSS7ruWPi8KY6eNVFSFxMq/bo//Ngpi3k6MR8PRF9jynIaXke9xCeeLLqTRwcD+r
62LX+l6FLEUbPAqrDE+cxhsKwQCNTTRxVdvX3x0qdls01aodpM6sVBFSCK0vFvzyaCw/+ADYO4Vz
33qYh2mcfBmdwVm1s7QfcEJN25dlJDbFGJMpGkhQypc5qvGca3X1hCqqc6F2iVrdmAEjSUOsKZVY
2YcCj0LoptWn0F9HNfQ+BkWxNzEA3g30hZNhxF8oYFcvKno+L0r/xUcK/FkO2gbfbtFn+lEOU81q
1mS98ZiYt6aQoQ9EkzogPoZNCguFx9BKjmp30gn0h0+nSKttEfnRKuGu8Uwtu3hWMaUY/GkTduT6
Gq/i7EoW5lkPU9ypdM5BipHmh4lP1g5mjH7qJyDrHPQvcSPSrevizu0qJSz+AJ2jA8pTEzEjZRNy
9eu+6PJLjLMI1og6rGIcZYa5kT0dHHy5ELKVEzmOSlSCZuy5HCv9DF+rUetpI562FOS6EWCsJCzL
hvoSgDzNfwQKkBz6zPhuKW34iqZujcxZpu6Neciz01sZCE7Df8VJlNKgh6fTmKxjze52JUIuC7sK
MUUKFOQFK0NV1kmqJqQd6gkARZZEACebST1W4qfIPeNoON146Qgw86WW26C/g4nsrBN5KyfUi6ta
t85WDQ37wF8tjqnVWiuV/Ga1rjxPXxBdOuOS57gyV34xbyuAqiXxOLx0pAHzUhu/IhY/ojvD/Kyj
Hzl2d5AZwHtD/c5aBUjZLSGFfI81nXIzTq0RHlUjPNg4fuB9dR57g0tqSYowpOY8yin+sgKX747S
LeYy0RIssLoejMmCNDNfgJRBQHobW3vVGV6dNM/2pVBhqei4zM/n47GpjBFBeN85+qJcg4LoP4zi
LTCM6N0YESGfJgT9tTTFfLNLf/Yjf36MV8YyqqvgKpteC/W93aevpSJ+TZVwngzATD+zODPP962y
5wjsoygOmdv7gnxpVfj478xE578Wcr9o9w012HZwdBxh/aC9No6jo5EcBYvQQjJqXQo/3LUaly44
YplU0dikRJAp0xnnCiiZV8pJqmXWBrS/exvKq8kFr8SZs0PXGsnt35fgpiTWrkIiTe6JfJuYLbWr
VW+2aJvVDvSyPkRIHx+a4ZgbOC0xuE/LoVOrab2Q3dteqE1Y/lTHAj5NOngubgH5ryZwAT45M25J
1l7vC6U5O1xEdbq/L2BjZZ7ni6BA76IASCNfIC/SNFn398L9IrcLAwhftxnPc61IrHMad8XGSchp
y6HddNZZ9sBG/OrlIn60eyfb/zUv93p6VOyikvsgAiWkwkvV2JXm9HwHNkrUIti8q+KjHWrr3QzF
mRGPf3TNGQvZodp1A0DK5T/Qj7fu72u0Mi0kf4ISOzvMKpRdrA94KauUDIa5LK44LvYl4+x1Pw8l
LsgKu5ZHybQPsMbAd2/GCsU2NVBjHI+hiU5YPuecZYOn0VLPk+ThNsq68lALgh45jHK3eULHUcej
Na622EX2+BGp8RYkjLNv7CpYApftXooh9q6umA54onQvUe13L3o2Ucoe1Uc55QUgauLKJOiZF1ur
atZulFH0scwHMfbOyXBL69FMp50dKcEF3LH9aGIs+GCLT7kUDJr1WGmxfeRR8ur3bcEdYCIz3uZm
tJRbIrnFJM9NCQ4FpXkoF3ClRXxAqcfd/VKKwQ9WOHveX1pHkMqAi8iZDhW/Mx/B0/0yXuwD/xmR
Uhu0pMSatiCHPsUBgMr5l/917ald9q7WbOWw7Hp/EYdlc2iB6mPECaaoiILx0Z/E8IgY47PtQXa+
T/VYQJFpMlBBYAPCPuOjkUyLXPgm/pRMFYqdPELSDEj4hEsbTMY1KNPVbW2+cukO0RkJudMfU2Iq
EMmY3uVUNe+qkkjdt7hwL+ScbFxziHbdjIBJK5QSQ5CB3oQ+mOlXglTprJM201qkcFgeuGeSzN7x
NjRNkAuGkSmrX+N/XyIvIF+nzJyY3y+T87erzy/V5pdWSikWvdbY68oM9KMRVPpxFqw+yuGtKbnB
y55cMEleb0tjevxrr1x0h2nwV3LzmFC1RFB/NLZpTd18ltzrgBZRurW2SpKTa8Y82CqWLTH4Slos
JqULjypvg3USu/nWNsdv3vyUTeUD15m7gUaiSU7KXmlgCkYwYWz+Wrhvlgtqmin7wUm2YaFp62Ca
uZKzlpNs/N89bJ4CvjMKwpmuA3PrNgbxzayZE/0y3YC9GjTyJ3qMd51iIgISlx8DeZ1lMPTYAYrk
0ZxVWdTM4RNQA7iYtVtU0w63HcpHT3b+U1XDJFiYxrjNK1P5kbvVk5EJ79MlflmUYow+Qs5QC08d
m7fQoiRAzst5nuCBr6gVvgzF6O3USvtX6kJmgPCLCmHVm+PZGoS/bo2yO0IoMh5aBTac2QL8L1TQ
TYmSPsh0gBmlJC85aFAKUV8iIjeqJUn/jRwWrriNvzYqfdxGdplhVYg+CNhy77GeG25kVzWI7EOE
IXE0YusUGK8yNSSTREK01g+3tKNNQV1nk0dmsorgkazn+PRBNmMOihJRl3opCsOYLTNTDbyW+iFX
Z2ngB/KLxRVnpIWcGohoUezxzYdae4wFIA3fgaUZm5H9ULeqvocd721MYJevuut8lTtQQr+MYC2+
eL6NqlEUgkWZKMW7QWEuZ9efaRHWPYm1bByaW3ey0vo0uWZ98tHOQiKWkpncIxf8efd9KPfJBTlX
Ka2/zjNqdH/tC8sE8bn7RtlzgGTC6Wr0ZSJ//N+/xO1Fg1PNiS7sjzBwRh4kVb+BmbcuumViFORi
6LcaBmQ25CSeedZFNonfo3vfPFBA/jUjp+WuKcTw1i4AQMm5Zr6cXCjG0DxAMTzdryPn5Y4sagDe
JG6yS/wxRf1SPJkzzK8lsjxUvf+JmHmFhuzczFNhGH1q4CqDpRfb8dbP/CfCxVdZxi0BOrsLtR5e
Ml9xDnJOKeIDoiP97i5qJXttqP0Sv7otTMZXsmXBNsDBVNFq6K7oUJQrlXLG/C/jXI6fQL9pA2yg
5STIVPMke1EeCoh/DZV3goszuarqjDV1edTBw9ynZE82kB5IXcZt+QFy1tvKucLsfr30vs/T3WRt
KDp4hPma94X7EIG66ug7xh8/p2l54kPuxe2RyjuFNSqz+NTSvTex32qHHhW125wcytW0t3IKLWO8
MGYhQ21u/LTSclg/aXIkOrMXTYZEsFyWc13msizHHhL4v7oTLJV80Q0Iity6f2+Qr8UeEHZdqC6m
rTcrpwTeCEJIJfKQPYwYfvWoa/CNuU/e96BGAF1GcXnhrSs33fbL17tquxbZlOxNhACU5eDYnJs0
Dk+wMwtl2WKZAvlVwa+IhLB7EnPFrBzTyD2lg/pS+SlGakYHfLFCbZkUeUgSbxIH9Ow0JGbmrtAL
uu38dt66f2wozVLwx1AQW8iuXPo/1rucO1swdO/a5P/UE+Txm4CU3kL3KxTHBpMuJtR4iDrKeqj9
Hq00a7QxSU++KV2ZXPLRbB4UPCrOSoH/+cxSkQ31kwEwvZpe8tAEcagm0/tfvSFVgQHOiDbhK4gK
NsBhlNLx9nZRFFugPfGzN0aI9qP79TPmMdPH7o9Z9n2hpdWukuDRVIOVYPv2tHftoHsuvQKEQ5zz
7QHQ+AQHfGGWU7kfmrDYBx4QVwfK/GYsi/pJbZth2bVEeWDZ/FOli3HrKr21NPU2eJYN9a+tqjrd
NfPNtTP6lIhZIzaM/VU0TNE5DuIf5QQuKZ+bJoAxUbfKk5zS4XcT2FN4ON23hJmdNhT0kniL1MAS
ovB7Nx97h7kJXhWjzl8mqFTov84yNWOaAJTr9XUPx+xH29SfRGfJzGSabKt+hAu8dGLTeJZTfuJX
i8ZyUWWKVOyYMxRYlsHkPGsZ6ZTE0aOVWxsY6BgYJgNYUrcVAvUnYfEWkE3nZO0CdR5tOz765AzA
oTiEKnhzn8she3PLSNmTKQlRhNbRkzXGYEfZJCFA+T1Xh1gS19NFbnAoaSDNPtln/Bxvr9Hhu/IV
5/HOA11dKY4XrRS730tBjr+EPe6KH3clDznXDk+RFgIgmdGMTe55q6noBZrPII2A1g8QZI1PsmXO
H6xNOS8JmjcSZ2V/UquzcTNGaaFRjOa5rvd1pYQ/lK6KlpojhgdRN6ehUIcVlcL+CQyquoixx136
FsfXJld/DhaZtxRq9BUXxZ4Ujm59RDW60l3galtMR+o1isonQ9G8T1L96jYMivZQIniwqie1+AgU
pOH04FImjv3cOkLb8g+2SdWk4dOooyi2sKdGe0VFvtr32N4stQ5HmQR89t6pCavSus62tpqCE0oB
jIwO1fQ4tfIv/JPhCdXKNYXSe4oTvNPyIei+Ja04KCDjvuBNAtjNGT9tn5iimsWzST5Oq0qAbxcS
ZQaKyELNcAbLhg4BUSow4MIooTonbSzecs886JlqPmp2X7+ZH50d2KuxgtKFiq2KSoEg/amRX9mU
hutcb5MmPufhGBfbsta/Rhq81qQF9b8Yeo9y1dikOmWtedaM9V0dTXtZ5FZE/molprXFZhCw/lwb
keXuOvzqOyTlX4cgKvep188M3PFHV7nvdWHbH57ZkIbq1PF19KyIJysHrpz8hG33/7iI8S0Kbqgb
RMPNahEa2SecXk5fIqofx6DggJyFytrsx5eyUEdceBz1RIBX4QeV4nwOzHMZxlG9ssn9nb06yc8o
L0RbvnL6WXW8hQP68F3DeWQXFBBqpDjC73nfV77YAFgAZZfYkKnxV72uh8++Qh8iIuV7EoEjLm7H
UbzJkI9FAbPkKVn0zqKysAblnV9DfZw+gd365uR/AvuMN56tp6ukilO+zX77aoT+uRNu9YlLl7G0
yQOductMD6CW6gWElNsNFOp68JzHhnYKvfRDsTD2tgLMy0cC7JVa6zWMDsQprMJK8PDWyRhRbUfp
CcYGAiKWbzyGhvoxqZ3/Dx/zvCK7vUi7kuN9QBoASmxnCApCYVPs0CwtqX2X5aFyAzwYPfR3bGUy
UYAgkb1W0R4rt7i+odw1E+BUFY1pSqrWAp0taGuqItZoahRbnVjvUIkeF9m5x1v7q0dhv/pjKBfk
3F/77q/9b5dyq7JOFver3i8TFmW9DmF9I8DMI8LPqusgavMseT9eZZi7NhXR7fkh5xAvu5amZp6t
WOgnlE+fAiq4Vz3SnwfdDw+qZWXXe0NdHS3ROPG2JY8Jf62WWrGEoI0oem5nhEI5mNQsrtZOVv6U
nznZyI9gkJv+sJBjVZQvJZHA7o+5+8c0FONs+Jf9vE/JV2FAmdRE/0qnTee21Hv4CfjUtjUV07mR
80UtmhFLz8zeZbX7JOfk6m1BjjXXHDZ2TSTSQcBFEqnUDgEIu5fB4KgPzLY51DNlpegAp5qgV0Cr
ZNmLrkTFmVj1I6e0XS9xg8deGGDt2P6TVfnRIZXyVS3rfAkMPHzqwkyBWKckR1Gk+iEOX+IoFMXK
wOJ9KbLOXWH7oBarlJj/hMKVfkrUUj9p/Ylzxa5Bz9COYZ3MjTdSVp16Nd2GpoYyWVUZ0IM0FG+8
JqbOy62EGHEtUBX4nmmDvqhcBbdpb/L2+UzeKPTCfCt8ceVdGr+PgftP5vmXBI24Q4yiAzlwgF2Z
l3xQ8eRjPRFFZHGND20PCA4H9Zdpsusz9xIPXpaVfow1vuG9ZSlHTK7SN87GK7k/TvSWrx2UcLMc
z+Yw2Q8iU5yd5qvffOrWnH5L3z/eGyOnTPbXUA9BEOv4i/yxufn9Mgwt/d3/reetqbMz23+ouLuz
jw/BKsY+lmu6xl+l1LHOIpSvI/0lwvfp3IB5fHUBZOVelj/LkVlb1FoG8eySaHwVU7zIYd69QJg2
XwfnBSTC8BLOgybbRzHcJbmSqYs0bJpXb7YywoR2vm6pTDwswGzOu9Wwtl5afFXmwWQ61IvMr/I6
LWywZ83htDS/yM74twct2gWabmTXOLCukxePhwr91Ss2AtnVVIxpr5rcitvuRzD5VNGSTdGaxQGy
JQg4bSj2wjXgYszDe6Pm9WnI1W8eR+BVHxM8LfwSvoJOwQO25dipazmWjVJlMYbJIJMIL2Q/qAE1
Vy3chPurZO+2yQBwR6Y/hB6YYuYMcmWpYAJ8yVLDvaAygRSUNr4Yon217Mh+8sYMA/smEN/wr/so
sYd4saICZqsRRVtzcuqrPga8B4W3R0kJxqyt6w8ijIyH0lcKgDGKt7aRrEFsDXhVOAvX3NVr5DAY
gPMNUbMH+GQe/d5/U7l7bcfJM484gt5QHIgNRHstIWG1cGo+hypSzmu97LfTDDazkGPatxiPLrJh
QugeDN5DU2vjyekqSgPzHzpSio9AEsUlsnMAnfC4QFcYLo2FrYq9x94HjqIZru1+Esd7owIC8V30
hBu7vEo3NbPtt3pDjaat4roG6ai+5p4W7rRC+EtPrfG5m3kvmqMUG9vFEEQyYDgfB1dj8v8gxTSc
4id9+AZHh+dYb0XeEsFbssYd8BAKwfGpbZF8QblviYSH9VIH+FXj+JuiJ5+Vr56GJayRu++BWqMh
npXJLh0D7yIb7K6QDbabjVO046p2QQSAFdkUVR2dAtOxD46Ypq1RtaTvLR0omBMYb0MKJ1er9OYH
N3OwKam+zoeUZH7TK2dQggCL41i9DQNw2Od40MXej3VjjZlndzHmRvbKXokIg8l0yqHuJz1aamW6
tkKKzT7840MDZe49ReMqq/oKyLPnn92OMEXO82b/2jZOxbqtAAOZTufgcUejC2cjIicC72v+O4Ub
XbVi22Pfc++sLD/eh0GYv2Dd/CXQveJb6QH6MqLuCVVS7DbU7DXHI81n+0egBfUWGLexkefrHNpv
0unxS61FuykvwqWZXLpIRBesx7j5z01ZJShDgVJ5sbAxXOM/lu3TWrHfJ+Rhh9r+cNGu3ZlGdC0k
+bNJPA1tGKU+Onrzq8HHBXuaMum3Y+ZT1LCVdJUJt/xa6vYmMJKFlgtYv7HykSoom1OQVPbRVFZf
PKBygzYqH9TW/S1aCe3WrTC6AF1ApvQ3HFRPUohKMwy7n+fkAmjDelcOSrZAEyJdm7YVbSYdSN7o
6zN3srzUgxif5VQ2RT/rrjX3oiUSJxmEKNfcGAn3Rsu9AiDBJAu9gS1FUngFkenDbahjjvJNcaha
FMI1l8RAqyHbQFSr7azKqZfRrCcTdHBocMk+lVrOjSJ33WNYiIcGhuiCPyo6yJ8EkyJbKVozC4Zg
/Jeben/QIl2cNMToNqaDPrdth//o8q6gVwFP9cQuh69tXW51p/gmy0BKG8cv3PRl0agmzkJxmbuL
HxFgg20i1p766eBPrbuLZJRdzDE5YEFWbpuiuDwBgPrBA9dHZT7hplYqhDBzAcan4LPiqDau5Zxs
iHYMXCJLbXefa53uQRm6fZ3h/2OZKkI/lJFplcDzTl6Oo5DrRntb/SQieosMKNaca0fcZubETFFH
KhL1qakiHQFuQR/Qu68w/1qZlkmSa2ZXcKgZkW0XcItaof4vk5HW19dgbuRr5O5GE+uKOGUh5ryv
PnncQGVXNsB0mlM9N3JotcV7pIhq+8c+uQVq5L+vk+MxQdPcFP5Bvgyq6bRNHfEM1hMcdu2XlMfB
VyxczW53kVsDjJw+qxEjEccd62cxWv1uUsr/4ew8ltxG2jV9L2c9iIA3i7OhN8UqVclrg1C31PDe
4+rnyYRaqOZU/2dmNhnpABAgCSS+7zXNdsiQdpJ9iWGDiOqbZ4Txm/eYssR7DB1xbRQbzC56gmYY
3KChfiqF0o3vq84BFToM8MSdJp6wgymd5pkdYrs9ZZ9kd2o7zqEUs1TehZ5LD1vuFCKr0gJ4iU0W
fWHVhwch7PvYjUV/BM1gIIxASihtwvagz/6flsgXrf1ysOWFesNKMOOZAvcmcov3FdaFH+FMgqpX
uuPQ8UoCqwnjZ73ozrg3gcSdk5sNbrm/zAFsHYhxPWw00SmKSSO0sJvyBLIyP8eD61bBS1dE0bvO
5B4tWrKL9z3lHBiENR1iDsm2qn0BeC7C/dI2m2bYEGOE0ZAryrPnhmcXa2RbyKHNwFBHllFwKbU4
OFilOgdPrXht8xKCFwijyWnTOAkYnjF5J36uj3MXl7vQH+GET6lekvFIAamkMAbh2HbzFaJiQ9BK
VKtAhfpufRVA6jNJDf2FG5H2NIfzHqCu/tKJQkUKcF8N5viqr+zL3VDi1ilndIi6ZwDhca0DdLEW
sJbDazAp+wWyPAglQB0g8LasMDqyyPenRfMSdHggtahYHrlnoL/QI9fFz4UQ1Tz4zUEnRQSCDK+F
tYAq7uErTxxgmShHiBoThTdRWF8nhmEHaQcgWG6dHNa7j0r6JSck++RiX3yLu0HBfS9MBP0eq2rT
4xcrCjtNvs/DOC0yDzyVO93TSRazdK2tvRMqzqUamugaC3u7tZB9vnDAKwbvhHFZvEP4L9uiuq4k
ezAZvBxMjn9A7b9Sm23nm+GtzXT9Y4726CZP+hAxs175goaYfkWLfbzN7RkApfaBR+XPoO2Vh0R5
rIbS+NjXzU8FDTqw4qkNsklztrFVsGsnqbfdNCs+0YEiuJqWizN46icvHv+oo4b75EXJ5vw2Z1O7
H6Ow/RgOc7rpcajcAE+bblpg9IjYG/6ptjrlUy1c5XFpUG5mCAE66P2tnan5hwyRqRcPTTqnxDc3
LcjgzA6MTknrlATPsP+RVkF0W9mesiZnMeb2enjTka+aRKJFG5oqPERhg2yunaP1sZ0UK7pWcVGR
lxDVQtEgVgfaV9v1PgVj0H4WymQ+75mwD1sVPUMzh/Yi/sICqClrrZGxCJVVR+dX4EdqejDE8DpH
FZZAiRZsJitVSbpjJZrolX3EBzJ8yvkLmhBFM56ZKjhWF1UCzWmH59oxu0+E71KzVD5C8jZfug4J
AG2XeBgt1iHS/4dOVaaT104nkofFTRYND+6bVYX2ZcCtR5H8Bdm3jGYR64xW9Q+m+PtbU/KXOvfd
MSm9dvm/y/5S0xEETXu8voK5T/ayc50jbwy1vDsk488knqxdBZPGLKcu2EnrB+nygJqPcZW1tW8x
gWg8m51OLOYy0LHkAPrPyFiURyfrEbMVzaw1wB/ohXUdjD551wqtMztAKyxOUPrnT9ful0eLXQEo
ktXlAYOQlnGqlebE3x1StShCndtV1EDxkM11QDYVm9SJrWjvZStl2a7yHmXm1xJLX26H3s1G0gTw
dHmVLcesQM+K/r7T3VsEIRbOYwHF/PeAHJ3EFB0yx4NvvBR+9jm2Ku84iLvzBkSs8aAg21ru4p51
WW5MLq8BvfEgR4iKRBu7MtoLgA796ik8OEMgpx9S/hgvDrCpzEb4alv7w7PfepNYqLYfWDXr2zk0
ZwI6zOXdUz2aIeE5OaoSHbm1bfK9LhGag+GwMbn5PVuNibOIoc/nGDIbYBD6mLVHdCV+0kULtnX9
SKD/KMf6wvWfbT3kJ1/BRNE+Janp3MbGGLxd5XnexkU28SBfSSpd//VyovDCc6wbrFrrorSMzVCB
mwedmW4QA0kh++LXZOs9xJ2wf5rCpn+CUtYjqVBd0Zb41SX7lalyz3qhfpLzhyi3LjhZhDD89IRc
RV7d0uyvCFHN5wJXUxIodXKeJ1IgstDQbUH1u+pf9c1tiocBwQdYM5N9yhi9AMToL8WgwygmvXed
1S+1NVV/ZjNc0tCt3Xco9SinAd58SYC9+kMtzceu1YHINP7o8B3ANA0QR8YM2iL0yord3C1SJhXq
4DtJWQnIgKA/qv60hD4veZXhbPXxz5ZcHa6jF9byZ6IJ9QnpvhKj7Wzf622PiJ8f7xVXhYIhmvVM
LvdhQrz/Cp/rwn/NI+vK8wn5A15LLUd/N+O6CJ4GDcMSDIjdf7LryPjs1E1/GhV2JptTAXvNhJF5
beEqfC7GfB9qffPB0vqRUHr8aHfVra/sst26yrg3e5ZOWTxWH9oY/KsaD/FFNkNHVQ+JoUd7KHjV
ByPRBboAJzBcNqoPjVolH+wnOSSnV83400YV5EG25swlxqf1H3XyfEcz6MilzZX9FRLrtkoc9Q87
tnBzCqz4kSf+dAt5pIE+iTem4ZMhybOY58MIHh1ZoZfYbP6E6glNX7RCzSnewXjZwKi7BFUxvO9U
s0DLzhh3yEPYN9dHOMTp6nhXjLZ1AAndviDL0rykWOL6A4wSwwZsALL3Ys5T9Hly1C1ezc5XlFzT
o+/1xdEQmvd6VWxh+Oo7PcBHl+geSJ0VpyprsR/4R1vz3ksJqlCdJ5a1MH/nIrbPwah9+RXxjtGh
r1Mctv2uTzaRnoDDS6JDWWXlbev4rOCk+KMJJe4qa3qcOEcjUZ4zNE4eI8/+mENqP8uWLFTlgUWv
ch2NmgRJriOd3p4nO9UeZOH7vb1rhm9GpOX1xvYt67oW2hxuh9bPLghm2HyuOIJGMiM/zp+4gvD/
R4Ke5G7OUOTBD8+45kpIMjIkHWuG380gIgmQNcHDWkxdHjVLpzFpr0fkHMvXttOL0VYn4urTt4JU
KN9uGl2qpvQ+ZkN3mtN0hPIUP3ld1kOxAam0qXB4evDRoL4a44tsTOHQ41VQ/T34qq2UOGsRL3i2
MaMj+/4uxObgfSo8I9F5C7Yufson2RdH6nSLHXWRgpd68HIGEtkamJn4YeTu+tEqS/Re6ln/QViJ
bFj6Q43GL1L7aAZga8xZ/DkNyTKDuTb2LkKvj8vtg3834Ee0sC5jwLpP1gLRfNXn2gOPvbzG1M4d
Qd5qhkC5mgQrHBH57VSCShsP07BrkPTZFSPBjKBW62L+ltqAC+b+lAWWvh1QefjgN7l66EfXxyY8
PCMB4zzjmuQ8K6YykEyDEBiLPmUs8+eon7o9uiX5Pue+VvB+tk8qhL7SGoFpgObvpeFtqJk1ojkl
BrgomCA5/KMXddkxqw1xjSIm5jV7Y/kVfgw3zx46dEGcbZO4ZnbrzSi/yZojTBTxJ+u2URAgyPN7
IGnG8OQE1osPG+ziBI16kbW7poTc3/W9NY/3ONPhJad0WSu3gNAf56LDEqYx90EBrciWj+RRVx5c
o1EeCrfxWOOLNrxEG3UOEq9yRBZygAC/2y+dYZyR2rXHr3dTlt386jTscz3pp3hGggCsJ3nVWgPt
WbmBfXEBPJm8OVJN85wYS5Ba20Rzq1uGMqI2uNgGTsHnoEiHc+Yo+WNVmNqB+P60sRUPxcwgt89h
37ks4+y53+UW1kiF6eTCKA0x7CBP+1udcKJKh9Qmwja4fcsRrUvUY9alP0oo7MPOr0P3oY1PMitO
gELBdjx5jrSotgjp8U0WWvYcyGas1/Y+xgpcjYI/5RJgaHwe97KqtuFuSjID+2qxBJB9oS/UV4wU
IEqJmMcgxGwDFAr3DsZ9JM8w5CU0nmNrD9weE572UY3r1ya9aLNgQDCz4ginmjCNwQcetNpCuliF
M4dBAoSoV1XJeZftjAcs0UDvU1HMySls/ZcydnWAU57TCTDzQCyBkMeu4omx5R7P2+hsoQiEH3e3
T0N3fpzB1p0Na/qMJctk78DBzY+N1SdbO+79fTaP86OcJ2uy0NSjXQEp580dr6ui7+1NHNYevugq
3785P+WigJ0zP4UA8y+lXny66+8dxT446PJtqiRWl7lyAwTQyMPOFoFklGJOaqNitdl2w6b3/foZ
e3vMDo3RxC8xnb6SVtjBK3X+qAxyZ2Vc+I+am8wsPsOBVJ7qPXua/XWccrRWhjw5F8LpPA0d5V1j
QqJzFYzGst99XJ3ioCS5t137Jl7XzpqOg7fcTA6EfBsEt4vrsic9DYLtD57p/jvZIQtT0wUCRSf+
xtEcLfkWxO50MgS+tA6L734vPBnjxiAGEo6HMAg1gCm9ejFz1Gvgcl9DAQFsBMhvLYaW55Dr62Dr
/zmaKUSsdRdLG9T1cEWAGLeVWNYa2CzufITVkAX7ZeMgvRzQQIO01QfFPnXjhKQeFFWh2/uhj8no
uO38vbPIxiKtll7VqtvGVWZdZCHV+aq0txadvnUAaPWvKcWkJtzlXfwyoCRr2QUlTbnF0rXuYWl3
0xkrSa9NYeR6YcOicKmHdvnR12rnKKV2pcquLFhP9zA3pnwZlX1yitkDCtnlWWkdXQwdD40Ka3hT
qog0S9HmpZ3l6ZYQXXrWXKsBVvJb01nW1tlqbFrO09v7kLPqgPeYRRPaGdC42svekFes6ST3ZRa8
/4xtWe3vDmIW+FsNSQPPG4/Y97ZZwkK1hKSGI4rZTWpoWr/bphwPeB3fQ+QNF52NZSM5SepuLO1l
6rrpMNgonkJlq3xVwKPUYG8rJblqDO3Xr3M2qwjjU/EFLt+drC7fjvxaayX9GRBB2i8DYuIyKtuv
vltF3VlKO16BXitXZTb9ayXcVGTtro9Y9KZph+4iB3PDUw6Q3H5Ora4gFR8GT0ZtuI/9QXbIIp9y
Mmhxz0tOPOC4JjsHMX+Zo3XKPgBhuZXNOrbCkxbq39GXdC+y6HTrV+2ur9QQv968NaereRggFfHn
ui0GF39PnmRVDi3Vu13IlQ8wM7Qk5cir6qtN74+uGS26DxPB6n/75Pf7XT8csY6/NMuqj23uD49E
a4qbCWbdd0eA6bKvEUaJbQiQ28yJqMo+NELRFxBFH7yMPtdLSUkxYVrsVedh4t1BuDnKIhSWj96A
5tH/U183gN3XyvGWNxkSnC1ULMPo9J1R9umjr1TqKVbcL4ppJ4/joPdYzqLnes0RLpuSRlPR/EnT
R1nEKoq2v9Qd1Qi/BtCQmZ30ymNkPHWuhcYVgnwZ2pJdexuN6T1aVirqvmaLcwrFOOZOv4uFR0Dp
+RjsQjPCLwHHHZhqlbmXAA9ZKIWOrAE+IK/6op7E5EYO1yOJWb/U86NsvhqR7WJ0HgJhCjKnhq1F
CAs0JcolWnRE57g8KZozfkp99zzXo/F94uV3Cyu6Ad9cqk+FJ6hrYqCIss+dmdjv9cQKLyxdh51H
mmZC2vXFh5H6qHtkRocgytFzgejQ2r1xUCo7ebCNxCfs/w8H1sWVlVX2oQiMH3dOrLIpi6TQ/zZq
Xaq5X+zRGjHPeqRCm9S/jxopj8JB+dSxiGERwGgPlWjW0DGBsXSPOXHxD2NdWJu61xEuV3IbdWbD
3TWJFx+HSBMi0p1F3hSJpQ3y6xm5vSAk6yHbZZ0gT1kioTml0fOkBj1YOsTwGk3Rtxmw2Z2Mn2Kt
XBk72QmeXtlFdVIdyw4onC0wSzq81oNaBNUOby/vXcpt1oBxnWPxorj8vYQPazrseN0HfDUGZn0L
DesQuOkfnT61R1/cwOyyQnRemkLV4l4mi5yU+uYXtZ9MES/RlXoDeqveZM3RoXV7HSvf312yH3No
lW9YZa5vxifQgd+8kVccHRsPSMVQjBrhRix9iWUNpGtx37ybsmyno+i7NdSm2d5tV6AXiyb8/7wf
OUVuHDYKMga5Fey6MemvjjriMierspBxmrXZigjO2rSabjhYevrtbpqccTd33R0BKvQ/7+aU9oiy
torxwlv7evWxZBBJ7vvN/TglIg1JDY36reOvfXI3r3a7ntTSWTuau4XVXW/XbZYDrm25j7vzWPcT
EPhC5jTssu2spUj4Fe37tuJOHxCwvXaT2tU4of2uavboXGVb1mQR2ePjnGvKssnaL2tdltjh7m6L
uLHK4wTY/q6fF7K+3qx7uG9nIXqgFRpZ+3WOrK37efWJ5UgF9wiQWwxgJdZJUiA4CG5ce4osU30C
qKPd+qLYZl33q0v2o0uWo3aS/oi9KTwreg1jRQ+C54y/9bsgLLF4M7xH6QAnu2zV+9R2TniVs1Ix
1YlsbwNRZdcmdUiuz1NvBdrf55YENNxPO+EhWDqPUQuyB5HS/g8fZR12ll9CPXL2jTBsnlGE+Zla
j26rNu9aZeY9v7KBh9am/ZS0whxy6o3nNEABEBtx4z3UGnXrAXdG1Bzlfg0XCe645WkFdns4qW3g
O+k7ifiWwG4WQYD026r5UJnFtpki4VSdFwLX6v1QhuK74xY6AWmd5bk+thcCre2lD2p4MTbiFinm
0r2BmVBj/xojRa0d/jOIzbC0f2LYRJTJcx1N01zXUsl83WHYQHP4Qx0aw8cAsvG+qvEbD6figtZz
8CCL0BkIe8lqIvR8ZC0o7V81HgVEEp3qkwmBbRMZaX8sqzF7rwxqc0H0idRBkWbvVXeAC1q/lBFx
HX0obiRB8gdZeBW2GLw6By3uuj0a/uo3Kyha4CZq/h3xgqOdBeEZrA9GuOjrYHXJcsEWhaytfT03
wIve71ZBlxZVnku0Kr9kIWq7cpjE7q5x4vxFRx3aDvTufRmAWKqtd2wDpc8J2mc4BVfZKmzIWrlq
PkGWAXiApZC0d55/197qa+IJ42Y5Zx2uZOerNgokm4CFBqn0tr2uRWTr7TWbhz7hbzI4Z9UNtnLU
nEcY73cTZdMt+fP7VZP4wzYPjeAEsr4FFhO08wPpMXXnD1W160t3b5ZO8oQjPGHmVivAquQf3aTP
X7BlyF8qGwerxBq+jmi325fAqqstMrvQvFFH+4Fd0CfbAxXSxIhGbgxNw93Lyy2IPjE46JoUjCiQ
zIw2ZVU1hyXnJeAUElMhi6zq5uM4RvzZkOuzUN1xijYfDlIEahC/PFkDlB42kBj6R6ud7VNcs2xT
eAL5QMSwTcvQQJBVWUQQNi8oIhzXLlkDAvA5j2fvobLJYhr8fx90wTYIgcIjjEVTFU0/b8qN2VvI
9iTFIa0L58zfH7MFob4sa35Xk0OKiuJoTgUeM0qfL3pXakGkN4hB1keRGr9MffqnYvQ5Nkq06gZx
T2cidWFZcQEcH6u+eJyFsCfS96xKHLiIxOCmWPkrZemzrzMXllljBfoln0v9krTTr5rjmyYy2L/b
1ThayJh8UVSnQses5QR8gV2RbVf9mVVlcbkfRNaiLvkYSX1dqnITvzFvYZBYiLRg4aCEhrI1+Qg7
r8+7BtXmMbyBj0iHDSC8hldqOF5y5qtxMiMhCZfWJijWI5PbkLHNfJdEl9hlMKBKwbIZKsWizUf2
/SEXKz9ZZNE3Kdw3i+5lhuz3kqwCJCzmVYaaPLQwe1owGrLHqlqglkgR8a2ihI39BXgS26723MC4
IOC5jn7QnWOrrOeNKTTk9KCvj3qi9ptRJAVdNxzASJXPBahZnkGx+zRnOoFwx1G+BDKnaA8ZgCjD
flZRAnMmIIOTZ6TnZnDrd50oTA84ugehqUWtGg3go55zf8FA1OJxUnkbT0u6hTcmyWM5ou6Rymus
7He0TzzTsnfwIcrrVPWfF6MrkBxkbsviNPJehgbXEQnP6XMUKM0xw2rm1M9OD3QxKbbkr5srfkLN
dV64xkSqD6E7fkn9kqiVKJIAN5G1afpzt5NB7WJAyHbsceUI8FfyamKVlvBXks1uCEnJ8cq/lQOy
T46WOipLYP29DRocFiLR0Dg2Fp5Ch8TxjUcNYetdWNbg1QUOUheFrHnYeGwmI2z2GDC6D9jkEaPN
ySSRqMclDhD8SxhfNSNo3ntwxd57BdE5Y/AxrRN9Q+nVN8VFhM1pwF6JLhASiMeO6dN/fiLyyPs/
nogezA3TAgtquJ5q3z0R8WOrbctM248QGvcRIjMXJ2+di14nv2qNGhvIZ4j229U0AFu9aas2OkCI
+RlGQSKUC/A1zlgOutg0DBvZ6Wd6fAvlnSwStFclc4y97JwaxE2Cyvpiz2lt7IJPFXivR4NIkoEO
Cd+6hyVlElhXrn11WrNeyMmouLh574iU/xKVkspSwewN5H/7811/J1SpVgEqOVf2LbXfylRrX9pg
y1jyaneWdhi6zy9lqtGClM00hOSNWAUyFACG8d19KAU74qAOXfcQCrHXDDG3B8NorORG8IJYtD1v
pLKz1HjOHXfPjas/W447H5MA4UNxT+MR+atoe/wbeGFpt5NgNMVjND15SHGywhVRr7+bZo+Js4ED
Yb+JiBR/bqajxcM33Myjj6tXFv7JnSXdmEpGAL8aqn1qob3RetEXcN7NhdtFiBeLaLbY0flZsDGm
JNkZoap/NIcKRptHopPo2w+jqOwNgirTsYpd40lPdUIdvht9dFnAbEAjkpRUveBgd7F7kUVbw4qu
RWGYMfGltb0Oy1pvtQ+KpbMm+ue2Lo5uuDqJzkho/N4Ny13LncoBWasG/0NloObd+QNmEtPwRFAG
OGMWnOcBAsimghNThh2mDHNZEd1VEImYETeOQgvoucjy/WuqTxOxKznaJCjyGKN+LockGTadXySX
PG2OOFATorJDHIGEUVDnDjFptMScTihVPo3Ca0wWiVj18ChFwvB3n6z1otkl/CdmexBerfaJLPIB
Btd0EZaoF1lbi7XPVAsLUHjtpT9xCoaGpROSIcPEgdZiELvP0HeEgIuS0t3A2pQ1OflV390O5fBU
YRpSd/Vhnbdu5oql3pu7Ep9qnWcKjnipeOMuFOTBrDS0o2cX7ySVUBayf22SY8t22FkH+6iB+jAq
ibWTCGM7zXIEcLGCMh33jH3CfLbg2h67UHkeCHs9OGMaP+StGWMnRjMmc8WjVbSXqj4CMvFYgyqR
2zUbOV3O7PKStqzK6euIk2JBFWFkpxbVrapxniwthOjhD9qYWRkBylL8Y/etHSlCOfd71u+FBkEc
q/lVCg7Iwo0bHi26pm4n4egRNoG/S/nr7iW2x21i4tR1Am0B3A9iedWC+3FQJjTEAyeu7Z0Ttiji
KoLJiH7eT2Oa+6OEh0lQWOHWCRkJfG0FoGztv28q3/iZVQ8aTz2MpwWSrMU3UVX9ADjb0MD+Sdqb
2tjNLehRS1HzAiVQ0URdvrn5I27BRmume0yIoZHMKGO4QnGx6kec7oqwwxr3C4xxImeisOvxOOId
8CxbrDDjTQWt6DTl7dlC6xmjvN6tDpWXf9d8Nb66/t92f3dN6KskiGbX3nbCEARtH1TiyrY4wtDH
rhN+2naea3Pnax7qykaEUOWiSlvmJq60oCl3Li+QBzUATltX6rivyK8/qKj3kLyxPOi4c589osf1
PCKu9lMn4gb64xKB6j/5OGJiVRoSojv0CHnuVoCVzKYCS/aORTd/sDu8yROIZ1dZWERrr9z2Xzdd
C0tKb56UDfY2zZM2V/wYjYub6+kvCc7Ew+UrjtxtOwUuKOvGuZUT8m4uNy8445jxQlzNTSN8SIhz
fw6q8jCHg/4eu8b4Jcvbh8KsJ/Td+fGoArWZlWp+6dDmRGNDuKhU44cg0czHaEQvZxq7U2O0Loop
gYXk+RDvEq3syFbGpbYdAvjmvqE5Gz8OeuU9pKebiQ4B5DT0NE4l3mUsH3W4d1zss4NBwscoazFr
c+fvZmf0W1hCeuBhltsoOspJmvpgqQSsJZ8xjXlY1Tbedb+JkTg+thcL3L6DZzAEfPFbzzK/vvwP
a6P7YIGmwnYjUOCSDdCBgtksnf78/hJhPP7f/6X9rynLgmwqPP1DCJeL4I0LfvcoRduNEtw47+9I
uuPYpR+BHXyYxTNfdt1PIWIMZF9MbtoYWvms8jYumkUasptQyZqzEkpLKmm7ovr6iy7IKI7gpvQ9
8j8bG07xBcsJsA7642hH7dYPK3Uvm8h1AxHQDbe+lWGykX2ygDvGQFOCktXBEMJDsMrzf75IwO+F
Q2GR4i+bn3/893+ZLlY0lq6aHjkmlrW27v3zMnFPSBCXrsx3SIgShm4aJdk0ZGAveCqDO1nqjVli
Wr3UkSwINil8qj0nlc5bBRxyBZlqQPqvSbsOwMu1mfzojIKQdQ07y7z6yWAutbu+3rJRFQSWhZLJ
35PXLe76ZHPdlZzX6IN64Hp+v+tfN10H1j65qdLyyXDDQ0cSe2PZtfavTVl769CvdtcOcGt7MED/
80m8dYjBRAslLOxgLz/Teux1f/96FnIgRlB+38+A7NZt5cC6g3XgrWNMPV43GGxe3jrOW31yd3eH
UN2/4DWql7sDyKnyg6w7WvvWHaEN/x2rNNRjf1/FuwPIubJ46xBoZ2pbhxzL9q3jvNW3HlseEuDY
dECq+Y+7/vWw/3psuX3Z2cPFQhNGTrs7i7s+2Xzr9Jw0vGR9Mp3uTlHu7j+fhNynU/JIyFU/2q+H
eOvYd7tfp0RT6pO5Qj5b9q0D//ng6+km0DpOUE6WP/xbx3mr7+78evU7Zg7G5a57PYr8XG9dQDnQ
K9m3IiHluJ6DrN0ded3denJLX9zM2yAJLRjJf9+/1sn/2ienyF0V2AIcQi/+U85d+2Vz7Vv3dNcX
aDwkQyhgb53i3Vmsm65nIfsqF7MvCPmnfz3MW3uXk+UhoF6xfMS5evktrQOythZ3p7deqATL0R3a
4WjPiSfAOiC3favv7hg4ZZSn1rZebbqe47q7t/rWQ3TOJxNh1Mv6gf9vL6A8QjHXXy3WF4e3jrL2
yUeeiujYNFUs41CamfzNnGlbO7H7R0epwImLYgomZ2OioovMEU05oMUKlBEd9cLKUrRlnmazRver
dJm29pNzfgz7KXwAb2b6ECPR7xihnR/WKWoxWKes02pQWZ2FzyIyBk/4QS4teVgtzv7CJNr+1ZcP
DUKrCBnt1r0kRF8u+dB9khss2/YZrn1Y7T7KPjlXaVDiULLRPa6bkllnER22LLhhR72TA0WHX6GH
2ud62rJmzA5x1T5/WKeWqWJvVdVIl3OSA1aBYXGqOwj4icsmd2mOSGraMObllZBdCOz8IAoYXNYP
Ew78gNHbIN31+0sw9VC/gID9sh5UDpaNDjkfX+y1v2CJgoNHFiIVy3cjB+o60NEb7Pqt3Ep+h5Xi
AF7F+3g9suyPKvNaWwFLTfkpY3yQtwXmbof108wGawcAf8g+/b5cyE+MT1b5ef3hyP1Gnv5HHOEZ
u/a3OguH0Unt3fIdEXRnOZLPX+UGS5+g6QesttFB+f37IqG48QlakxkUP5IU8/GDPzXoL/6+wEbc
I49pub9+JXLjpjRJuGEZsH6CxvPVrZ9jzrdeji7uqlNfo1OyfILOSasn1/truQryPDPf+5ZAfhWS
3r/+HPhfe7vEsr3lu5IH7LSkJr2QfpcHXLbP/J+s/ISsy9+nw1+VV6HWq07rNSyivj20ZqMtfys5
UCC6/DARIl3PUvZDMj67CIg+rLu0FH8Eb0DoZp1rmlp6sk0gpes8By2Fpxgrj/XIcoPBqr+i+TBe
1v4Y/v7Ohlu9l5vLATJvcG1T9w+50XpVi+iTpk7Tco7LLmyt3wQKbLv1AwFDKg9ws8ztrysbJ7wc
zg5v2eJbXSYm9qkkRXJbpmAfz0vbrOqH9WBoygWnLsNGbf0URjW5j50gX//+QciP0drmZzTn9eUS
yn1gyAQpwyrT5bzkBrybKee+V3/I1nLotH0EmWQ9rXvEHr3l5YeH1Pph8hrLEQO581e3DxTGswfs
rm5y03VuU7lHH+HwV/1hBezWzXAKXL8jLO2w9VUG69XJjEUghOWzrdzb8gG7Kf+EgLj36v5hgbkh
jIPp3Po91nONzsXQ/bWcqbzUWX9SjSFY7t5ylwGUF1KCuf3q1hEDTzuQ5/Nf/c2ItqN8F2WP8vMu
H8RE3xXPx+62noNjtwi0+41yyJvU9jd1EhhHNLWdf/zw8I8bNOPVL17uAOLaB97+IGT+vomlcwhP
1LQa9MP/vqOiW6Wdy6JCNvb3P0vWwLbNppEv9105fypyaHM+/E/ZXAoP65WQ3MtuvVQ9fNorEjGv
f8di36ldHoawViEHiR9qYqjZNouU+NVjEduoCeLP7G+Wa2JkDQr/ULzkwZY+N6/e99iEQuP7+yai
KGa944k0vPrCslbvz72ZIFMo5i3b5n/oQ9Avj+Bll9CAWDwbyVk2ly+xQo9Da3kJXy9JOZnYY1jz
8l2vl1Tvp31Clmb5Mcp96Bna1l4Ulq+e4wOh06M3IzogjyDnzWMVIpzq7kKvLjFbSP1nrSPCvV5I
hwjVLqoG9dW9owqj6hzgjrRZNpMfZbmfy946w8hc7l+OVIOLyIkBrmO56NVsdNchdp/XowgJxU1r
qS9FpjbznkxwdmEJ6U3bpYrJdfyEX3l+KUQhO8cQmOJJdi5VORQpSZWJVHJ2GfvaAbMjt7rfbVbZ
9q+xYN1Czs3sPLT+lDuT7alMvxudOj7YoYtSjT/rxKTi+jMZ4gFKBjIsqV9Un0EV3KZ0dJ9dFf0i
3wv3bqlXn/FfGx/4JCbKIXN31HF7xcGgGepdR7pza3T1tBuMzG8fFS+OD+HAWgOp7o99afYX17KS
Z4IbybOXt1snHYMnLU3TpStUWcIgF/Jg5TjC5o7Sb3kXVVRijjiMWn3jH0sbiOKR3O0jCoZW/+IZ
R6OKEiiUsbpXvaS69kFXXVtRyOb/Zx/2YeEOJrZuH1U/nXauFe8DwXEk0z/6HwXvER+w+JTCMcT9
xkuusiYLFwWe+767eWZbv2iajthyFZx9LkPyOVVMYrRo2Ru1ZYLYSFP1XOMZfawS9ZPER0y/QRIr
XKIJcncTk7XXJiN5Pxb1vFV13T0OZ2OY1Acp9JeYdrz3DGKnqtIWNyNKBGgYmWVjMvx9YnbZ2Uz8
T/UAnV6xPBstKwQipC6EbI6hnp3TzsENSKJDrAZqKrpxgMQhBSHL0FgfBjvInszeeXK11P4ATuOn
Yng6SXp8vUN//mE4hnV2CI2h5ql7fwDCOVRzl3ydARCoA0ZcafQ5Qrn4GptBccw0iDLgaNxg2CVN
ET6g3YkbdIfgsmKO4YPa9W28cxXjyy8muouXwSyKIkf1Mq9+1BYuMariDQQNM33OjjrSjvX1pdOE
oSDrgX7eO22QPTaJCnsIY4qNir3cQx671ifACDdc0UtBx9Wfkkw7cDG7jYs/xkMFlvSdGhhf08S/
Oh4Q9tBvEaoJU2ef9ma3x8+M5tROT5Frn4i8dy96/li0UYxpFkU3aOV5HusXT8VP1krNaOmXtUCD
CN4eYq0F5S71l5oOKcpVGkUqpViT8+C6zWcguDMI5eIbyh3ZbS0wVHndNPgMCDGF+cGQVDY5sa2i
/f8m7Lya69SiLvuLqCKHVzg5KVqy9ELZsg2bTc7w63uA3Ff3u93V/UIdgmRJPmeHteYcs+tBZa6B
3nYlH80RrxTKBe8z3nvoTe9cK3Qbl7DvxLN+KeHs2adQz3WITtpBa0T3Te9z+xEFR7CemWhBnjX1
VpmtxZKvIQINlbA5eQ9KrrqnQe1dyOURkdtNj/hX5f/hrUVhUqSt9UMzbKJvvKyDrhUa+0QdnrA2
Ii+wZ+rv4WOi6M7Z8MINo5byos55R3AxlfT1tI3i1Ncsajb9VEMjSN0dNvz8UeXt9FiOdrsv7I5S
xHLNirT8MbJKbKFRGAeamSoHUltpYgTWVgZwqLRzu6BUsGba9U4saJX1fLaMv/F9mPCUDb7zaO8W
dX/OKPPwUxMK1Aiw6XS/MfnGTeHthrr7TdA1dkMFsAKO15+znp27NqPn0nc3xgAwZmWubVQiLX+3
lfmstsaTWdXfROmmF0OlCDyT2UiSSd88Zg1JmDV6kh8Orjy3M5RvA9F/fhqFygu0xslvwNbBv+eU
mv0hlnrtD6F+H1dR/1AYAJaSJVGJXBu+SI3kY1w0GWOV6W2mSVo/dOO3VNxq8xm7Nza23PAuxtO5
dnqTpOTl6vnUUmD7ZJs0m/VOPI0Wgg6dPpgkhWvxblcusIGy9CbQcJ7xqsclbPy5eYrzvTaJaEsg
i/bYSE19rKBFzF3t3fFXtE+tqDw2dhi90SX+doXzMYrS+Ta5vbFFo4PwvdYa34qz9qmm6zIiqfqB
FwCebFFA6EUSevJsygD8+fNnB8CyLyz+6cSekAsZ3ncqCux06RQBkHH7oOw0dyvSGoROglCogxF6
rm2Y7gs0DJ57TwC0RlglPU4afIkL+3not2uuW0o+ih/pRsh6YwyfMDoe1+vNYJHLScfqsCoHiqr5
ZpCre/fPWQge6k73AP2x7Pi8p7ext6s0pPM40oubXtjTbqiWcnbXlVu114YAgvp0+zqYqGaJlRwK
6ikRPnTyYsKqLVji6b/JVnO2fVeRPy3MsdvGFYkVDeicjUmk5BngOd516Xt1mhfIaeC0JKWDOF8s
GJf1PJzG+Exyc/H3vhwJ5ywzVIirmS1ZHG2wzn5kGYKibpGIt4uWnDBKpHoNtVvm/unzBm3l/tx4
KlaJ9bazasG/Hv/XrXlABpeBswWV9toN4LF0nb5i3Mj+KexSQGMuhQV1qpHxqqw18D/W54Sw9nOi
yub8dbq+Gpa7/+9r8ZhEWzhdvb8+3AwLpNU0fsQC6TQNvOR7rwMwCe2m289xKb5r4fw+2Lg3dBSa
xM2600foTco1EoZ+1dzo2xfkZeW7KJht9voQk1+02BtWU8N6Yz39z90q1Yvb13PrXYPGkv91Y7b4
X2A7SY9Tu1PQXXVEI1zV5YwKlnZnNbFxob+1K0MX1ux6rWT1epCxWvhhkXNxfZr5EY+FNJvN5zPr
42U0zn6qK+P+85lqWThbwMVDRFvkFxl72cTdK5FGOXAQR97W09jae9qovYBHr+9YlX2sVztDzoe+
qihBmF33OoN/CkQ7xKf1ru3N9zjEyoesEu2z2w4bRMnPSpy213nxvkwKrgtrWP7sy2mr1fpD6Tys
J6R5FHoc3wqgOfKehXS4KeaJwFtS1zeTUtfvo0YApt4X91jlI39UZ+2GsVu7QVbPNmM/EDlfxYe0
cG8RIMgXE2f7tohSrCUL6cdwyH3Ryhbo43I3mkhQVmYBlzovTkPaoX43I/UDhTXL4Dh7KcdfQomT
TTmGzXdXHZ/rZJz+hPyN8j5vf0mRIKUOW/NZM8IZHa6MsYfY5inOsDGlXuc8FHGFcF0f7fd5IG7R
yKzd0OeUJ0b+f8o804+a14WvppeeWlL2nlAspA804lESuOGrC2XsMBpOSSAxTw1mr9BXVDvQaJz2
zVmXTJieArvcdJvOV+Gr3fK+/IgSwcykNUfH0kMZtKoe7ZELu8GqCXY7zDVQEibQ3K2+FV3rBMCT
Z8cvmta9i9TxZ5RU83E9Ww8o5OBdmAKSIkuGr+uIv8ikpiTiNa7fp45M96mpVldYA/0lbu8Hg1aJ
aWRIgvNIfdKbsDupqjKg7Mznpwr4xJOKlZXC2ny/XlJqGHNKPw07ps3CZ0FKbX5JX1+j0c0pCiL6
ttf1zM5q9Rjz19kTEZwblfOQLgehFOEZH+s3M3k0hm7TDyJ5NLNuUQUwe0j+BYhYXLOXa7aQgHgR
6x/Wa4bsSBm2MCq2ZLmS6hqObwbYTt7V9beyTRTSqBl5M+2+aZ55K5t385w696L23INmQmZMh1Ds
mq4d3tJED/Ks739Ok0XehdbbW3ZRfxQU+JbfW4sBTsPfS4Qk+TvreTEApIbTLrcESjcBb8MS2U7U
iUuoj9m4U1TrW2519T7Ez6IeyTJZApDwiQ1GV/FOtDOS3lJH+fyatPPETs45kWhLRu56mJYF+dep
Q6b4pRqgP2gK1KuvG/95bl3Hf11z0DAGUtZ/v+Lrxn+e+/p+ndP//Yqx6+Ztbuny5JCc9ZR7uP71
ZnzFRladm3SuA5ww42uBp34LeNvbr6dkgsTYRPi4MDm2F2Fobx2JPuc1/6QcpvqBJIu3PO6Y2paz
NSpludQsT61RKev15QvXS6TpJVdwPQeF9e9lPQgnsy/YU9oLlur1ivfPPReLzUlX2jmwFOKyEoa1
XViKOlBDt7w0lbd8MszsR5i1gPmE8a0u+PA1ehRubZWBhDx5xCIN4WxdbMz3w3JISzU7hpqa+l1d
9aHvOPV8b0ePli3mu/WJ9VnR2xaDDPKuJFK70I9Td9yXi20mNEgPl12M7N+JnmcnISLNtR+o6UbP
hl6yz0ga0j1qDHomMSwHhO4Lojcbf3ep9ipkPMMmGJH398I8yHFM+YoQwNxgA7FfuSPr3UjXD+5E
HksnnCpocrN+UGsBBUnCW8+tpn7oB8IvFTnluxGR2kE0RbNNZ9149ZoiC8qa8XY97QRWydZvxyhB
9QZPJpc2dZmscPb2kjzdr5om1sNnKy52lCcL4KdcB4URH4vYyrJNnCphYLbDrehEcjeKuQ3YqmYf
DIoYbEzl3ZIy3FD4nrah6f1ZzX+fPkDPs975FJd7wCADCAOrhLWxoOcRr24tydZ/nJTfpi2y/VgT
CTsRUNGAi5zEZT1Yi6YOCsbVrIv6YCgVdwvpiku1HP71HPWhA1kzZ/LGUY9JvQjSUMT4mzldr2nw
b67rYb2WQWneNzFpeR20ySXsvW4+b6/PgIIyLirRIP9cFhPgPv/ru8QiedOaOTqs325S4x+Cdf9+
5a2thxW/Bh9h3HkT67z/3Pg6XV8NjXshZrnmH8SCzFuzuH7h29ZrYvlOyvKd/nNDizXWcKatMteM
+o7Ac4wHK8JrOShdwdA5E/7QeN2eYJqcT3nGlBtr2kes17thSHJg/OTTE0Wt/p6b4s1KQ+87AwWh
ZaElntB1qjBks0BWxnyU5US+SKI9rIQeYSyB6Ko5ntfrjZgfgHJN77NN8Px63bCNHutn3qMftkf7
MAhHfTTY9B4h0S/qRk4nY+p3FYiTE3TkZGdk5ryFNELwSa8j8C3oU071gUkCtn4HMm9FGTkjscva
3IlTKydzM6pC3ubWkTsDBkJq5dM9pQVSURzvKBh47qtKPYZDOR1aihhPNHjOxQIQVetBHLK2YZ5Y
wqWpUQt/MbOO+hBeqqJW7qKRfcmKfcpHyHyNkiWXDP3nkzXV26z+Wea2paGVXLglvdbdnJyMxim2
36kBdrev6+sp7U+5RW+HA265Oy+Hrk/5Bhq7CrLGw2m3Xlxvr4fPb0oBzspSonaWr/i63kjlXSG9
/BCHp9jrqpuIQ7Lu1pfV7BEq7o3baUkMHpbDen09hbQVokn2Pq+vl9ab62Oaxqdt1KqP9dJ6SNGB
/v3yUnrMbjMxOtpzWTbt77TBVTHO4c+mJOqbGgXhgygNE1PD+zkVyU+RSxhTbvt7dp0fsHeylySN
XB/YjXoWbDhu64EJs9gZnuPhrSHEyP+604zo5Y1qdvbuUDy7gPceQG05G2PmPWMwzj7luvs8DZ38
0TrEJI7TOF7JtkPsiimRuFmeJQA62kaKkSjBSp8pcWrqoZY9O1ECwK6Z8nc1Hh6lY4CtaskUcLBf
VdTZto0rsfsMRBIEQzkgq9fiEilp0zy4be33cowoQs99dCwlUTPxkt70qS91a+M9VFjPl3RHropa
h2wHio2Ea3hdL2EVdmCAVeqEyDHsdzgE3F2n0575gp2ur2YQLNfyUEUsutYLxfIqCsEAWVMab9Ix
Afs4zSrcIhMwCEnDbuXVly6Cda5pLDJDiiSX0lOWbUBC0kob5Rc3TfjrIFPMEC97jtykcdCMihl0
zlxdyOkkBC8Vf8pUxD/atAoR/Q3GzVb14q4KiapdbxBdnZAwbjFBOf2LBQHNz0zSm3DdFPENTEF8
G6OK4EdtvghygTirvUCOWv7XxwS4A4O9wUq68qzkUdNd71aOFDSXM8Mya1/2pn6Jp2wJsy8e1Nid
nigq7aekNF4JNTZOYtZfRxhnBQQs9g3pFJThHPE35mA3Vt5sYpnLXVEaD7PJuGaZnUWdxA23aa4X
V90otaNGTxADOl3Ew2RgWi7kPPrrIFcVhupbFPzuGrMd7whjGBf04PS+3si8Or8LtWXGGfhFytrt
iNnzrrRJ5jN79R58SKodQB25R81BerJpp1huFDDvwUoLFX0e7xodtDfBBvYmyhr3QW3Vf79yNc+7
QBThd4D0aD2yLT21eRI+EuHsQn4Lb+vfIurygSArBYOVJv2p9V7mQh93hlE2HVM5G5WDXVx5l1d7
LTbB6pKvcXOTfqCHVA+v6tB+9/Sq+aP0P6ZkUP1ezOWBHJzi9rmKqWI01JGKhL6e8gMpR8Me6tvj
wDo2Jj/5Wmtk8qaacO6JvnN3bExwmHitc79eK9zshyiTBz2r8vsR+u59oSXbfjGgReh0j0U6as8w
LNsdlB+w0jOZ84iVQ78yvGe9x2AYTcW72ov2tp4JznJ23J9nMFapdac7fKi0L3IxZLe0ZxIHmIQ8
O+QzuUI2Y9FuFK8czwlBU1914E+2NhyV2z/XYzo0O7iPPeGNlXJHOvYGviok10JT7tZL9H67A2Y+
Jvcsiu7Xa58HsDzMbJq+XzIhRZuBo7a1B4JRZWB4vbN31E57yM1Uf7DckXoEMsfT+sh6yIHAtW1p
LrtcKlaD9bF+FNZD0dJoY6wJN4N4URTN/m7oQL0rxZhv7SBMGPGq/r0PJVOJMb23BKmjgn20ykje
6YvRNLZh19ijaJnvuNbUfUeyveZh8KhVsidC56yFGSbYovqRyEjfUiMIUdwTxD1iyYJ91UfnWOkZ
VUhb0bL5nnruFnSi9VQvB2ZsytGwmih8oeVuLXz7azbTaHbqRWXXI7NU2UywVrcrESMkJljLxmCc
qRcm6mzANk6d5yZNrFNGzrY/itqEWxfGe0vt6wflTyGIT3Bth5D1cfxYC39m20S3f87s/32mGjjr
uql3KRyHytnD8fOVW1haPeBQptKr3arsTrFPH21yJrY6veFLj8zvIutZbkuH30Dlx/JGDUG7m+/C
OArveqUYtoQB5A+uQ7z3hK3aDwfjV5vR4EjaIb9ALJoocGSEKhIYe1eRi6vV7tPUqt4JdXl9mGsy
oYbaO62XtDyGmBfnb9iqRTFrrzbWFB8uydSAB0Ed4nTOsQvV+I19s2dN2fdomjxwbFJshC6dHXx9
ZU/Rk8W+M7t3NFLcW52N5t9RbLmRhYV7p3j/44YTx0THwGm+I1bOvckOTzLj1uRn0nlpoSlfBquD
Psv8i3VWagyac0wwd0iDaAM2vdjOebQRrYn4xTK+ZUCdt14519siLcL7utDnPXEQUbAmnK4HFln9
ufDkU5HyGWmXYkAxAeTQk0zZjdSxHvrlEAFHIQkjb06dMVsPK4k/tofd4MUaCulx0w21ecZvjMV8
OaiORx+d9cN2vRG1UVL768tOycJoA2/3BPvfPchMcTVGagNrdmX6GGNSnM+AEBbe2BJja4c4aQaT
92IZ9vjipgyKLpaJ17Tf9aouvvc2ASDStbNd7qWAP9sFNuzY89MMRfrk5ZZ1Xg/63I8nWZBt0FDa
wBayWEc02r67Wi1zwHDmg6lnzi8qbJjMB98diCVpa4PSslDaY+rGGHlklbLgyJIYymoVDc9GPrwT
ktXBz4aKHLn2Jh70+boepgWZ8nUK07XEAlt+V//n9a/HnNS1tim7TAYavklLMizdI4fGgV3q+9nO
KL7L5a+TMV31VA9gXPAXGkewfb4MKWbJTsBZo7RJwHl9xcdWL8klRQBqEhroNNXXoqeomtgx+6z1
Gc+Iyn0T6dHnKZOUl+6bwt3HRAsvivFa7FuZRlsP49xBVdsMDykhkBGlOOZH2prrAfJiCbKneFjP
6rjsN12R4CiXLWTWOMM/HvXGxmlgXOFfBJzdtepjCNHIb4Yq+0CjcwMGOL9kRBTtlt7mUauQGGCP
/vtEkoX/egL1IFBeGWlXD6XWsesj87kvNQyKWq8A3uZUVwhmMOtW7ktvJtPIBiHQwT3brKd9FiaX
OqGSWbGG2aTVPG4IkMxq31q4q0ZmXyua2Aq79OPKG41k019EOn0Xa6HAwcL8SeEZ5hygoDeQuZ6p
Fx1u6rYNHfktT0gUMdXWIhm5SYKSt9stG9Loqtc6ZQtdxUBYa7f1eqJFI8lZOLWfTc3Qd7aiwjSn
DH8XwR0PRFaOW7Gcsoc2tvTFioCImOZKGQYzlgCaF/aLZGM5dQBwjf7ny2FWdvw+17UppJM85ZSe
d137RBRN9UMUZtM+jhxMW9KbmVDi8Px5aveqcdObu8mB4jHr4906ceCkpy2mUAJcpxCGJ/Wy3nAr
CMxx2ZbXZgTnsHqpy6hFHep5433YuMldbXd/Wks0f7w3aILJHyVzsZkXmvmtrnKkpaQ2ujXloiVf
YGKygaO5vFwPjY4EQ5v6c6rPpNDE8bHDKjk+aOxWt95oQTxBrtoTV8kP9EnXXTII11M1SsvjaHXX
NSJpDUuyes8NQoao3XrqyjyIJ8V86s44uuqXLFTTR/ZjB0RX4wsxH+kCkoz8AcP9IdImWLnUXBMc
ST8KL4MFWydyr0pEu7Jg1FTIhtmsE7DjlvI+IxtlPVsPYa/8EbqaXKowdrazzvo7d8zouh5kSZLw
HEmoR/9cW2+kGhyjDKrWwZQjjMB+bAJnrWxj/4sCXTO7w1rZLseqhj1NbEUHSJtlsLDRRzDVbWwV
VGHZtqfJksBdPuOZHc8CPAl9kX2+tf+6NpAcsHGNbgyiPicVbTnUfSjORjf8+zSxGG8cw513akmZ
a+NgIKIrK8Zt7lJaBx4b8nlzi37jxdTj2PcRpFP0+SmxTE9SQcBE9P87/3zUMKjP4kw0fRYj3+kg
u9ABm4F0Fg7qP6/W03qmd+F/3R5zOZwsTfv79NcpCX7R3wfX22HTKvtOjovjzKIzTKqOo8/WPp1Z
BobV9Mcme2orMU2awXqtBaWS++vLLl5AfOvLr4PZYyWujTBoyvSlHZGN0FjXN0NOxTwaJt8JpeEL
Nt2qKQIzlMjI+medoSaoSm0mkQ6dXFayTnacXlAC0h+tOW83lSBY4xc4J8VvMjI/0Qks2DCsZjB6
Poqe6EnDwaYIhO4bk+6fFlnLmU6H7/bDqciMwq+thQ3XI53KoOHnluNtbMXdjZ2hEw+u+EWnaceQ
RcgGf3PSS5Qs9gNBF+EmtMxdlbMEy+pdSafhhcowYYf5uOmbBsbhSPKkUM0AmnCpFmRv0ner5+lq
2sM1qoUgZ7R/UT900rF8UrIyf6wsGMo5a2/2zFdNlS0t+fZxzBN8zVS9J6CSgFkAFbOynbZNMgD5
bl4Rfw9wRYo7knzM40DPVyu9vT24YgM1kgQUgtw1K3OpP9cB9i8RuIX6WkwoGjXkyjRGnhSaDlv0
YOTIFt6bWbbXyAYqnBZQzVOK+5I9oY99/jxTGcj64jQZaZC5fOAqW+kPRTV+F5RuCWUG+1hNSF+A
zQ1xvh060iVFF+P9n+ofYpTHsmwv8FuiewKNNwmq/L1TCPQGanl1CufgCLOiA4XmxZxVss6Ne0YZ
LzAzPd6zft/lJV9hD+E+HHQzsHTzp+n1Gto06PoVXF9vGtFH1mG2bxz1mXUEPY+G8aj05Hs3dW9z
ar03xJdtrDrrAqcxDl2u/CQkI/Bsuw4mAW+8qZJNapBHrJnxTWgOC9uSkqxGwSCq4C3HE/hOIB2l
abJ4tfi/xWn61BW8jW3HK3YUbUq3MnfCtU74AtqbXY0s1MmyaQbbr8q234xwwGkzQZWH3u4m0PdC
APtqVV5DS1VP3oKUzjy2aWB0tNH18oNSksIn1qg9fcni+3zZfib0uX2nbtcn1sPn1fVl3rYUSteX
NCsBI6wvhwHU/3l9GX19bYHYDovi8g/9659YXxpfP8O/vvnnz6DU0c/GNoxtH0vjRGzXRzHIYSsi
IANj0/77sF4Tlvw/riWOhbZnvfP1dZ8X+//Lt1i/bWP03rGuNvNUqOoZYy/54TOoK1eJNegGwUhL
C0RPRj00BfOgjXV5YgoeSykJUB8Af8kpC2yyZVlWEjdrqN2xITj4JIlzlE1+MjT1mPdmuTEUNhV9
RTZvG7pIxKDdjIWqnRBGHOLlt9HoDfgqKXPbAbHxMVV/aDHreDawP8wW0aJuTdaudtq70ay9Y8xm
dyjwzddheJurRJ75xH0nvVxSpCqgFBA/sGEFdqDvf9Y1djUGE3wBN6UPrSbIMMyeptjZFwZBuFP0
hl4UFV7bKEdiSXw3QQ4jB5TODdRKwEbYCsJFAmEL0VPymr0cEqKR0PZ9ieQDIq7kWirjgRKUu0lD
ukkDm0b4EZPPamfwaxIy4e3TijTsinQVzLy6eRexrIu6R+FWNFSVj7QkXdmKDkkJz7kWZxKUNdDp
LNZ6A7m9qQttq6LtVUgXyPruAUj5c68o+0EXf/rK+iWHFIxVBDJct2rcH56+dSrnBuut2IYeZJqF
S9OGb4Y2GGdzqhFdeQNci+pmFjiyG5akm8g8ehr8pWJEUNmmOCw0QDa+Xc57Y2x+IvcgkrBnSVE1
2R9NmOY2BV+iDzBVawH5K+l3xcAotrQe7MJMEE9NO2F634Sl3RdoUkoF3iPIgvt22UkQZmFt55RO
+uxlb3U1p4HlkFgnasCLCT5fRVNeFJ1EFYlq30mpsWnNu9nk9Y7g9y3WfycY2U+h72HjAc/MO3Rd
9ZgVjKpZT7S11pbfpc2aXiWTwK36NGhdZQgiUocxjiO88srAfFLjGRSsbt47dZIeDbrM1yjht+iS
CG2Cm25y00WmRy1sWFosS9MyaFhYYRewV94G5iFlhMcek69sU9HOyk7fNXHVPFCQuebtUG9ZMir9
sqEnchvJFkNkrhRn6tS/qEIT7gGZrXHTk0jlYd0rUmFPRpcCQdpuw3D+gzZAblkPdqON1GGYziGB
uxRqqdEmaRId4wK5Q4ssLXb3dlxamygWrxTQiTAaT13aqZthgPDSVu7OKsiSEtKut7EmzqFmQfIf
Ro10QsXXeobppRC6BTEQB2z5kkqFxwU8lLCB+QALVpDwE59ZUtZ7ZJ9/iHah6ewNR3LzxKEYtZjK
eZ6SkzGdNZ2xt5HxPbJefc/+wfTjhiWHpeSvdBOsXWLqQGvN4ihH78mlN7+3FYg9ik3YNqFZvJmc
d1EpQZd447nPafQI+gcdRfeql/tMHcsznAPDNNO7LrFq6uyJjtoRuKQlP7S0IOK3yfIgJNmnVOxH
qtcuiTE1dfwivY+8b0nnVbhzrJCwFdPe5Xp5cXI6XOh8SYuRujiPhXNTEAFv7T4SyOSTiuWt3ETS
xrycDm+eXtpHO6PlfmZxlO1cFIy8Hbu7AlPZbiLQOGjamGmS1SE/qH4xWvb8OHiuTgd/jlTjRTL3
bI1VumlZWvtF1LGWiRmJtbY5CqH8icDkn7zMvvOQRUErZnNDQXD0Z9V+kxAYCn0Ap3K1DMeiA+V8
T9bW+0dD6EWdG862JXED8q63pXGS+q1avhtHG8PpBuSP64t8PpRjT/HEZJTrqInZEoWFy+aR0Tpz
x4JBvjsR2eEcUFy/yAxQR6y771Qm72Lib2/FbfRgBc7EFbFM2dRm9ZLRvQDU2FO1UdFegVxSkjHd
OCWd+VDHPJ7ODLORFI+NRmhBlS36aOR+/jyZWhCFNARlowea2m51M1O3tjR/ij7Lt0SejcGcA5Xz
4nqgRQ9DoC/aZC9bKp+5liq+h23Bre39LAh7cVr1La7y80hIh9+xT97WcvZtPTcvXUGilklnE6li
PmG8VfdOC3onF9kMA40lrYzARWACOJSOeSFzhH690ryRQXWaGkvx9c7LyDYAHNOQu1GqaGBdo7y1
VW1uTajLzCDEvOseH6NQuRMz/fq2zDuqo8Cs6Lez108CuwrnfVF3IuhZ8ELrPyWoJw9RX8CJ1qiz
C7sbNgkQwTibJ1+JnEPhhA+RSkpIR1p2HGmAedTA7oA7ZhELKVeNiIxlDUSAAnsuKHrKqWutmD0/
6zqvsd4iq7jRCerQacIdr+1vlttmO7MXBaqX+E/EPvoMIoZQUwEVuKraA5LJE+iK3+bowDaWNJXp
d/ys4vbSZ+Yf6gjeETfnSWFy8mfon6chB8yqyR3GhV9dBS2FOmRQ5d0STFXdFzSVN43S2kib3XsC
rseKBJpE9oGC4PSs7uesBkZXO+/kI0Izdvis5exK0oiN/CA9VouNrTP+Z7diArCCsI4uPh+vdggY
ZN+SAlyqPXS75dsFTQiWUFhPrd5lO90Wd2lj0YjS5KWn8MsCDJsL4ebEN33oE8va0bVZP4f8T8c4
HSvGImOKysCgBcb28w6rTLHR3eY69+ZdksubncXbeGAgho56yPT23VIBilMh+jWZTn1EZOxLBZLm
MMe+YhqHwRavUTl8tCY5RNIbT23jpSyxe3ZSlV7xcxqvJUmqidUyvVCIaCbZwf6FDK9l1GqAtp7N
TWHoSUD1np2XqH8OiIiO1tj96DGJWCytA+gark/T20M/nZDbo7uPrnSNrVD0e1kR4GqVv+rGMfak
HBRo/4nj9AiQob8Y1b+pfsdBufgGw8ELtM7yTvrcHGl1qZvca57DDDl2G7c680gYsyRYTL80O2nZ
hgjxujzoqtdhVH5lAqMueZL+6KbiLjF6+8A+kj+VidsWbeifKjMr2JKEg1oMKJepnDcmXYpZj4Fd
iU4GRHfGlzyedgQhVr4WCRlkoamwOrVhnMLQrFiOaKK4p6fx0ZjhmwZkkIoVOaoWCWpZXLHrtB8g
qoJ4Kz/0Wuvu10Nj1aGfJ2hzEvK2UZOHWbNjibgptfYuivtmw4+GSCFikaOBjer08laV1X2cTmjr
Z+xeOG8OsH+mbRlXfpd1T2ZpvuvRzJtmbuGtj08W2hm/nKuKt1qlbcRovLvo0tAIeODY+Ewmesko
7WrNpmXi2bW9xZrAeptmj18ssx+oX+90HTW7lPzXh/2UHnq3p9BtfEeh8TZSjtOV6jJX88dQQe+1
0+fZZpatmj6QVHLx5kQ/LUlLrDB/2IDjCcUNQxbhEau6NDskRJkECmtr3y2T28xMJExqlJk90twZ
KLkiTPWxaww7QaatzPjk62oBa5Sc6UApWmh3FirmQs2rDd62cKvQ8iKpW/2tZfsoyuxtF1a/SpUB
PZFEVCGs/ShsZPS1NF5UIaqgiuOfjUnqX2kSGiNRNm5LWVPiNOVON4fTKOwEE6XLxxOg9pi+tnwu
/FqJGQRuLKle+CjuyM15WToYwaDnYOl/McpheV1qlKQFBwl+kmN7Sp322ekNbUu+0wbtkEMIjUdl
1bi2oaTtEZEcFGX7uIvajYd4OciA6+mT0vm0NC4hvEpX2SdFuWloewbo/O5DFhZ+aNW/CzOF5MEa
i/Z74AgsWzZbfs1S4n1rIYHzjN+0QmOKe8tfJ7IenPp+6BFFlNF9Hr+0c3yXVPlvVOsUOeJdMuDb
Qs0fLHKXrUVJDVmhRwCs2DHOdX5qypuaJUyqarQrihoJHwwcrSCXrjoy06qnqKV5jmRkny+qARY5
tiKCtovLzVi2OzQ1MAGqtt0UiiuCZMKeAX2MdddG8+xxS7R5s1VT3ki8h7axSJflNGqPEeqSXJb2
k7UdRx3dQCYRoodgtDqtfdCnIdyJ3gtaygO7McpfSxuHR9sNFU7vO5MpjVTreaexJ/Ft+tQCw8+i
sERFFG3lBOXS8dVuBl0pzI3TqTRgTepHaVzcW7F3bW3JQtookyDPzU3jLq15I7J5k5Y1HK+DQ0Zb
nU0vUO3Ck5pax573C/ORMH2GoeugjjhZ2b+Ho9Wi+PBO/f9i67x2I2e2LP1ExNCbQeNc0KSV99IN
IUsGvWeQT99fpk531flngIKgzKJSqSQZsffay2jTRZa7ty3Bap0ivxiGrXoFrq1BpLAyk2HkbdGj
2yNAk1lsE98ljv1jMsHeaHb37hbYDtRxze02oQ3DjrdAK63aRmR2WrvzFvPRIXmpE8tLsULBcOZq
P/fZN5SMLnLS+nG233BaQsDVz1GuGNNGn8dH12tw5Ep3bns7pFTqTFVv6sq+WTFpGQZs1ZitBaZX
/cipfk0nsDoSIRkw6eO1uxrdsdOnyzy3ZGiy8PCmr5nkWDhAaJeUt4irh/opg3YMSlHaDH365B7E
jtXA0W8dw3y3BgyXazXfm1KA8Z3IS7qOId3qntiA7zpqJcTY1aYzTb/znIpinl7fTT4cNQeuram9
53XAmx3a+5xo98t4j0+0HvSm4jJaidnIxisDvGpaaxCtAVaGoyuRZ7+YEzCpqhFXjRklo3ferJEg
ONNsDOFmy2p94KXiFk+wZlmu8NEsSSOfq7DOxzCrIZPaOWwg07yUYiaLW6s0v0QpKUFSglYm72s1
XekKeiV0YUcthwhf6B+yS9GGwXsfHtQkfoQ46yeyEeBWVhrCUb0lh55OgWyoqbAj9DNlYMo8ImsM
eK1IXzrc8Pk1065xNTdkHUFdXk1exCygBV1GHJ90gJ8r7uRODzu1qYd7p3SyfTNOr+vpNbNZ7KtO
7TeWw3pldUWYOP2+MkR74Dp5XQpSW9Oiva1SqRzVdHqgpFa2WpY9wsYpgngkmG1G4SCZpO17kUky
+jYiSZkWY/k9AoPqrrsxzhnP83WVsTlPMyi/mkMPoChfUjZ9qpfOoA9XS8WDFIDvKj3psnYhhgKC
SoCIMVxDA9dV35p8lMfBea8I36PN6i9OzIwgnW5LfLXDtGGzUc3uxyi1Q2LmHjF3yxrUmbVbkiIP
s0Y+jeOVILPbJzn5Xc6vAhfXsPPGtyIu4zAnpqpy9ORBXeRR6VLLN5R44UPH+rBw5C4fnFMfZ+/L
zuTMZbYbTRrXS8eElRis+tlQ9fWiPRl75zN/o5LNKYbNrJo4k8rLIkZEttjpHGFmt15kIFajP7bz
vC2Q18dmvtxAUIRMIwgLOMnLxZjIQ8+1UHOW6IJhndvX5eoYoTaSu1UJ9cZrNLBPVI+X6WggQmFx
cmziRNsO2SPYWBHAelPCwR2+0nqtXhJzfl8T3AqLUoOwU75M+RwfScKEAY38ZMvYNCCbktiMic7R
LOpkO+j6d8U0M6DqY26b4dTjdH0bjeVsHiASYBGn0J9obuZGgzRJ8TylwVurTRcj1rv2FMrsFZW4
19jXhMcEwjPWXc5djWQRhZ8J5XUzwxXOyOE8ALc4QW7OzlY11tkvk97aKFnaHmr26EPJ8SDuu8bQ
veuEmzuyFq/d6IONrVmzyB3OxG8jOlqq+xg4b2aE3Mwa/MlJJYkyAQ3UFiXFks4rjjP9T+ARFgCn
P7monbp4bjUHXE87hZWb+xQW38X5Cz4UWPo4h6Ehj0qrDGPr7Du96Z56wpHntX72FO1yLLpDh93e
zhPDK2TDLYlntAIjWHvFNnZHLHh7TSfGPseOsNSuEaZKT6OQuyP+pol7sOBh52vCnMZ0RhLoOxJo
kjzfkYo++a2OOqeDGuErKxt8Z+1HyNs+fzS3gmYNu+5kC4KThHWDiK8KSUhKicaVDx4xPu/9umCR
g0dkmPXoiygOEbTP1ksOVnMsM8ofSCjLlc5w6DBOzl2pJyaJdiO+0AmMEXMpysPae+U9nj8KvBrU
mms+UKbCO2mNEqQ1H79UHb6fR2I3kSGoItRFT/Zwd9pIugt0SLbYDbbmGqidmYDRjURE5svPsraP
aqffxHZFmCgizAAE2AuEYYioGrOvaql7mAvshLRCe0QflP82fDGUrjE+tcl7exaCWimra9oZxzoh
wG0ucooogXYUs24Y9iV1gGjs57okfXwRcxFqBOL59aLf5ija4IqQW9YJLIWtZDMxG6E8nyA1qbxW
LahPOhBUPS+aYHHFTjPks0JnEa9KgbQlr0LIT74qcWWr9el9nQBnSHN11iLbNUMu/SzDQWKQy7fb
VNfcfrBAe1dsdcd3VCWqFUuB4w+4Imkh/S6urpIG45KljG8pfJ7Lgtqn/OoQ8cEv07gv8/q1dJeD
tgyAGo71lglx0el61OtUDmVWfMPJofcnzxP53E+VPTHpS3xCVDGU6Gs/0xrCAzUEU4PyZXH1c8IY
3Llx/g0SfKG4812driZoF21+2U5fTIks4th9Z5KELtsCr5hG3Vqv5li1UZpARlDBIQwzPaooqH2j
Hn3RavcJmB0FPyHPxOa+N0t733wPDerbVL1VOjQxmm7cJMW6bbvyOunv3Iz9HM2m6VM0lzOEMwqK
qhbbOGOZS50ViSW+8qphiVBRDBmM5oYRCVWcCRhDU5X5zYjSvSJ3FA3cwgxbeYWPu8kr9YYMGhou
6yrNH3Vt2GIeighaXCel9aKJ5AZHvENpZvdiNpxdgoZ5ahRKAYUONVfz7xnHWr0YMB+nRkmT5NMp
r7N+xAqUYZc6g8o7ZvXN7uZN+rOVgl/ZggxgYeDTdwEh7rpyc4dmIgc8Ny5kDnpZtQ+xxZlKP0Se
MeEova+ELpYydA5GXtBLeRcO2cp+LZzv/gi1kieN/sPNk4+VuOTRnD7Mab2m73try/TVSdqL2fzJ
MGv1E2SjGp2S3y0MrKWX5L6aNvdCXaCltDNtcIcdikxB9rAQ6RtJ5i1CQKF7h3hx3+pJPI6jc5PX
2Ja79bU5MiNs+rtSqnSJ+Z457kFtawhhkPlcGwh/XMGAXN+kZsQMYsXfqwQgMLgGaa8Xlb+KSDF5
2zTNu2eoN+IEcC8W2Stal95ibv1jCSPK7fg6x/YblZlOv6Cw97eUCBKI2S8aLkDDmE40AQGxt1E9
fy0aUFUbOu9oPDrx/F1mzJKlmUZVygQU0hNTuxS3ZM+ECN/nzSEzjDc5wyMA2moGeMmWrsEDZm5T
TVxIsdkEcQESwImfA/RuD6x/TAv6Mfft2dt6hWJtGev6NUyOwtKvhjI5jCMafW98d5Mi9Or609cW
SNvqhAOzYRBA6MA1tFX4qbilArdoLWIorYis1D3puvcOVsdsdMQGIzRDEEZeV0LjaZSkm9KeXOuN
Bjzn3hLwfuoddJuiyKWcc/UP5ysfzKsuByuvOINyTd9LY9wrSrxXVxsl34kIZFZWF4jCOxncLRf9
Yfbit9jOkOvaX3Z/b5Tefk2Lu8xc07Bd9X3GJG6uf8SkhbXtvBWZ8VG5614fx47CHhoZiZKYRNTU
+706BInQaFaQwslTp4KVM36zbXpYcJggu9g5WVp07D0MnpoahCtDZDgZOHvNGyzdL7p82ZdN977g
nmTPOfcYd0DVGV+aRFqCOToJNZx/l/48W24Nk09nhV2IUL+tgkybRSAbmKmDoTCtptJSqbuEexqf
lSl9yJr8qNPTmtfIhw2GXal+I6ar1il2RB4jKre2DEzv6DcFCqFdtYhsZ0Crg54HnwW4mBMQl5vU
2MsFnsDiMuIa00+qFcWfx+R7NMcbwNMrzcy+SaFefBS3G2wnInNOP9pMey0867ppsQBa6ihVIa4k
zdHGAAjGxPRiugSQp+oICmN7gS7SkPuGbYJ1B1N7ahidqtbzqscONXNd29FULBvu6Z+6UR8gUoOy
pne5Vbxq7kyHPl6vscYySHwtY4NgFhd9U9LEwVOATflou9NrpihHh1ZzlO5F5yVvILcw1wG/QLHG
rWHFVzBKjxb1bJAYZUh8aAmeNdyPOUMhg9gOaqh17yT5O4o6gsv77qpvvMgwludlKD6dVlZUiN1V
p0DJnyITQr/ZWBeaqj9Wq3lfz3bij8oIy6+ur+ng3FCODfjeeFHlpQ4zCAzD9kH/SPtY+N2OkAA8
3qMsmX1mWFHE3XRXkvJgtcpD1Qx3yIqua9ak1oaJqrri1l07LPqEXzqQ5Afd+jaG+CU9KSJoWFaZ
bBOmJ5jUocIf7UPjLkuQe6kBf0C5IC5h3oA2MAVfFppExEB6WlwpdfnkMLCEUGFiMVLerIODf0Xb
kIulHjMtxQ7Nqrl1kSAFOiOjvtX52IcydB08ownfxdNhKnTfzCxgmvVaE5/zgOIpnd7Iw4ZJNA7X
Y0tC4snlB4m+y87BWr5Tx+oNS2bouD1kfkoPRGvJAuMxx+MqnB255xqoMK2GnscyE1PUyPZEPGWF
8GhzjabdN67Tnarol1IBzUjSS22CVq6kSJDsd69n0WhmVjEnPzr6/HhqPRKzvUDSEmhcM6JQr1fi
qieqJpnJx/PuLgsNX6BsDFRxkgR442OiQGUhe9qM9bdJcY51WT4XzXjCaLaGwepGA8cmNn3RXtxX
3EDKQJqWldunSPpb6keuWr39KdY82WukKFcTMYGyGiicarJYrHrcOCf/CxfohaI/1KbxXunUYFTb
b3KQ72rHeGxEc2F7CsIwG77wXPqqvX7rdom08TOrmQ9qtrdp8gQ0rwc6s7zqQIhbEoxL81At7VUj
XCVAs9Bh7kbfn3zD7i5ZqlTTt6cBqlN5h86DDLBCXi2FfOny+okgwp9YN7dGvkVECc2ZNalsnCoY
lPouV9DBEisydY80NmRuZ8VB6gCROLjnpFs/NTZYeVwUB80BhFWN+q2YhAiQr4JFKPm1e7bNHthr
rPiWKupl6vSHe7xuaOxY7TTJbIaIgOqklZmAAqoB2EKPh0u9Qq8+6hHje6u9nj3xnBoZBYq0t+x2
YHIU/hncWaq4KQtyqEclKxLTro7BUnptF8qnk1nRoHvIKDRnF4/g3KXKFViULRyUvLw3OEuwiCCn
ka7EyLP9rBb3qCbztUW6my/nivQ02ezIZk4jzTGp2c1tylUgsvyBZeHQC5xOkG5cWZe2JgE+5KZZ
43eAeBZfXb1d+/6mRTVMnPi7gL60Khasigq/CSOjGOC8BFyojC0QqphSphGXF5N7D0gGQF/W/Zer
DhAhFp16pbgxe/N1ZBpSi+7dqJbjOhfHThseYtN4FKN4iZXxesC+MLVatN45OTDJhA3/8Gzg6MQv
v6uHBG/Z7HGI6beQN6FxMkvJptH6uidvx95+n5r6xkhjX00eKWyYpQwfsfVBlM3l7ODKr8QKDF4W
i9yjfrBoGIiq4qPrycuxmkdPdZ77JGE5MmgLDMe7m52DA2+tpz3JDcMIRJd/Flb6avdQOJli7uqy
3kEKfc1s/cOr+s950Siy6TlV9VMZLWZoVJt4kQaYr3RBha09YDnKofooug5RjXenjdOuV0JIoeyD
xVXqLJ8p7Bwfs7CtLeLjZDd0nrZ5lZDe6ReWhFULCyHNILmyWIaTrO+qGAaMmTyN3fRMT/YquvIm
V3l3Kx4VSvXQVzCvOmE+W47Igi6uHwGot6A8D7Afdw0cL2I/vMIvKx1KxwTnhwUtVbNv1GsVNe6X
ZToPKztdbygX0gI1WDNcWaDly4kA4v5+jdNXiRUPfYF6q5XqaxXTGVaas61KfGi8rvxmNv/VzRIK
Y3tcXXLY+u6QGPFdO7CaljL/wTDwBzSCgY05ffc2cseYNQCvUYmfETSUzBUH3daJLJygvdYiWi38
+5QsWtruulo9ze9QyUVkVcBNzvvIzUG4Ib+itUmsCCH2YZi4XFSUEL4xoUuDYSes+JSsWCVBL+bj
Aq0BYzFoLKo9XKgdE2J5Gu40xYeFdDhYIbauNE2h0Rr3mBDslRhsalIrJVStg2fmb93sPEv7JnG1
b1iRUJvTHAjRfEy9hLtCu6zdvccU2Lfo94MqmbdazexBJHRNBALmAXwrN4Fk0ozeGtXenY02N0pc
+QIuZ3ts2pXIn1y4kn4t3R0zpNvlglxrtUJ6Xe/TQRKkqz2WVsNQPrkU8bitBelrJIl86opJO9Iz
unDtDznrqNTsN0n8A1s3viDHqpsOScLcLEORPTMrkZBjnAaZNazLRtp5oMX9A+aJn0WHoaD2ZVrk
rUNc/KlgMsdYz+l5+dNOQIdlwx2cH8kb7eL+RqRYFI+aibhSXplm+uRM6Uum2AZ9m3HMyxyZR/4s
CvxjrDG0RbNG2pjtiS/awJn7NDEA85XhY9JK8rOYdGmxfWd0034wnXt1jrGKAKIf0+W29JrPPk2h
FJGvlqogbuJIapmflQcWVpa6BTQ7neBw5P38SNrXZl7zrzKhUoCR3aSpGxSIrQIbtpoPWHXM5U9P
+Zt3NdU1PXUt7du00rFxw0tPp7XAlODJYx6catmtaBcRGm6PmWVVXS+KXgTwN4X/pOUsX8U8ba1p
flsrhDto5/zR8cDxszIgQAO8gEYuPLHKxvZkLdhG/Zy9zZJSzVFU/P2k5UDZPcBR5Y6qO4/qUQly
e9xY00ibId/UTnkB5nhb1EgMjD28RH5z1+FrBd9tKfmDlFh3mPWlsM4VfEJHTwuZRuMXUAVebz/1
DDq92ehOojooa6pGDTdM235M/B47YXzeutCyIcLmrc1icbIwzFnRUrKBY13ieaItz6liPjiVnW/s
9gShg5KwvBwskpKzVEtYXZY78cQUx/WXGWcWBCl+a41BWreOLyZa2MVSHubCPUwqZlcIBCof9CL3
L/W1vlQk63bfSaI+qr01Keqmsdc8rCeGMZRQS2WS4kSLaE7jI/6yR1Xtb9fEvDMqaCR4mx/HJUlY
BA1GdLpyPzoWMzP678xlxlQ29b01SQh7RXG0SLgKJqNkvyAN2YeWPtTKkzV0+wXBcaFD+QCT4nKw
htmHEVwytw1KNcMPYqiuGWw8kOsMLWRA/s2oCiMpBQk5TMLFnm+qqno34OvYYKxdJZ9xjsRtZL3P
qvihb2GAq3beRktzitMUVGBEK74lVjzRFkPBVNas2FU2bDfgKm9F/t00zwkWhokhcZOq33rd8fwm
sdegB3cXLoyn2jHbQM0UNJT5dgbBJUwaSJ6Bgl/NyAgte9d0w5ubxi/OmKLyw99P2Hbg1dQe87Ae
DYmY4ew1GWuX/dJcquTw+K1q5iHwdRV0awGb076wdOAk2ThRbFFzGzZEGNGRdwguEtnZQz0OyiZz
LtqO4XkWW2w1SX+TuzNOrCoDcRtGpRfSNjmRKxIjkrqBDAkiPHPH7aSOP2rNZLXRjiKfvrQiZW6b
HKa5uEEqcqOvFUm4FQYY2f2Qe8+pnT3XXBJsI1zNDJ+DmJBFBV8AaAQqsyaakf6xs9uwHKF5G7PM
GMnn3I6ct3WbtYnm97JwAxcLEt/j2GyqZeB5GEKCR1+tYr6ZcT0+sbiLk2PJIjTskvqokyXQ9ilI
UofqZ2saHKtFPDRqEa5uQTWUm49WMV9YQGK2pl4OXoTg7Iv1i0Hg8KaT2ou5SR/RXGNf1X4Xo/2U
OfLZMk/srZfKo4whrV7bDd0uMYE1stiD2YlpcKqlQbW6VcCEEBizi2B52rBusLvVJmgTKi5luXby
wnFSJhfUPa5nHWspWQ8NKJPrigegJSkrDC9jFMRkc669g+U5Rzhsj1NjqdA8YAmWpK3DQ6FKNh6J
cgZDgCSZ6iYVXP5BCw1fE3e5lfNYJaAECcQEE9dpfwXKtusXuxDCH4vi1RYIEaoWYhkmuIBh07tu
KB+oMAPb7e9rZ6gj6FVVRGr3jdk+C0fQoS/gv2MzvqoMF01EPtyKKOVGHbDPRFYLC29LYnATdLO/
1il/dg7qPjrAH722Ru2Mf/1U6g3srrL0idy9zwaIqW1t1bsiZToMMoPeBf28rGZ1C/sM6SAsHzSM
V8gygTtSlukFAyE5Zs/9qLzYeqoxrTbeRarJaB3BCvW2+VSdrEd8Kp6GOskCQ6oMYT3mHdmxBvC1
JXTbMusn+siV1Juh38Qt85aj6IFsvJkRg7Fm70uZ8o6s5AlfPiZB4saokhssMMtoxaoCgQS05XqF
vAQr+jVv4j1dtbFbULm7cwPqS8GoMPmrXGZ7yhI/6r3HCe+SAMrNEKYpGvYV6RDTjyLQ9k5b9oe2
2ZrLjPE3CcIBo4LtwhQ/wDG/DY8NWU4BixEcPOaUdIgeWBEXhF4/O7NEBJ0D3a3oXMm4RhVptBQZ
un0sRPI1dEzAl/MKHCuftgVyoS8TtheFwdrB+s0s4lHtmTQRtMsLJpBwez42KjNc/G/itiqCfCa4
mh4tKGghfAWRsj/jnZbV4TSJ766jHWrWJ6+VWF5a6cOgTrjKMCKDO2JdTO5yW3u0LTOaYfoDy6/M
6jaN5zK0hoqKoK4voZzDyRD3qqIwn5kNlj913XqVjba/v8WlrSVG2/pgoOVZyd08bWaXjVXznDkk
HGDw19X6iVPgeODEm7ZvPovU26VJmwey0qDZK9+rRB25lMYxtbp7fIF92udLbTVDT8ZsC8BCc84N
bsjLNVVfVG04gCUa4Tj1ip956g5YBUQ7tj4n275qx/ZJEOrlVB8tA3f0wJAw4cBu0Dh/KiVgqCif
cM16m8YQgpgdZoxqUDRTlhkGE77pJpGIU3Gx537s+bVpmTwZMn0gpuh5KAw6vkKwhqeRgsxnRH4J
VRGH3zGjIjeoW2XX38SYdkJpTUcm0DZ+FG3lhJheMOBoe0ZproPVqKpGPeHkvkVEq6/LKnLM8d1M
xQE/D2RMVSM3Wl9G6Sl6o4FImAExBYlNNi3akFf3Ez0F40uLMqlw7rsx/h7bKdLV/KNJs+1qjkdt
lktYpSdT0Rr5bFE/jV7x6LDyd/YTbkA/+EC9r+5waTvybp1GO0gfyrhAsYNbHrLw7mAr8i6uHDB5
LAz8eGje1ya7HFvvs24AMrylfF/JdG3qluzGirm2qqj3uZoipeXEMuj3C487HyfMh3IuPzqtBEPT
t1Pv0T406W3skOVpzP0rFIFgtLRu57UwhqAOv4BIxaqjPeaDfJnN4UrK/MakOwxE1sZBosU7jDde
sPb9wa8Z2z1o/kVypZULon9Ogk1Di9LeCVqytIJ8IR68rbWvgSumKrsSFWsnogzbfleqGmABkKJJ
LNus3LNXJEG2MoYyyzJCsA4vioAstnFE4mN1XbLVM+X+sSpCRBP0ixB/IW3QgkDNqiAbY7AyrVag
2j3WBGJP6MKTqUAIpD4Igd9lVPc0gSRy4mqR37CJEm0hbcKkReH69iUegR35ofBzcOL4rpTknrpi
N1gYtMBgAdYyxeS7FaOaNhmPOPdAo4Z30Vkak/fCu8SFal9A7w/aBBoA+qyPEkIbk/2EdnsMXX0+
wBGvWHcXE3KO/UQ0aOajUejUMex4hUCqgM5j1MXIWKRV2ddVUz1XOUwlc1rKEKnDhZGozW1falFi
dZg5dYNPGXNYvBp3pRj/UKWdP6pc7jKLYrssAWJioX64Sr0dHFtDuZWbm7g+QPxgDFKvrzVmi+Fp
YFWmRORh4gdPhIwLIQzOa1tagfEKr67HDG2pQrzFgnTI8C6ct/kSVxCYrnVeMsyZXDE9xI0HilYd
nsWpitLoEVhqN3JTnUr5o05pp0+Ds/GmZYBOXWiU2bYIJ0igSwPLLm6a043q4oEhXzumxkGnYYpj
aeIum2mL6OzxloIHNqio3FLVN+0RZA4ucLjGrQUEUrGOMuzlYfGtx1W9qUfywUUjIqz+3W0yzBey
hkNX5tWbQwsHdLQgZYacF6SdqQYDfDIYC/Q5uQb9JWaW1BTLYe3Mb7yivdAaa4a6qGt1gGOiqqe3
nvFfaDEMyRuGBE6Hf6Z0+YAnynj8AFzmEJ8M9NLAMGrVtwYP7WKj8iM9iYvG+NzETKQNmj566SV0
sqbapK2CTrqMLO80/WhgFkG0/lDqXjuYMWhSjHsS/WHuRoZnb0wqta5IpiuNhVmQr4LnES4ElgLf
E0a9kks7QLl9uUBeO3p6Z7H60w6f/jJ3QvBiPMOEae87B6tc/J3Ru4omgikWxmsfR56Jaf7UpsRY
uwzw+2W8mwpliRxbZcFNrYcWIxasr6cbrI26beegBZ3SMCZ9FFrk/O2MuQejAuZJYj0oBRBXLfpL
BvLPrEtbtZw9Yr/TTTyVR240SHhWku86CaIGkYrpKK7eW4YiF6tIvEiv1hPyVoeFUsidUJOnBdvP
IJF4r7tIxZiaTFnUsCSeIsAg90FU9lyY+OSeUJgAOSZZCwgDqDNaEmahWc/gOFOIIjGjgmUOjgvu
QSBSCoDPrbAreLHcc2+sefRgbybqRl0S+l5ji4Cq3qZ5A1LXdodcQg1jn25hEqBUtM0v7gboTcXB
RuYQFj2zgnQ2vKDIEYcqydJEQ4JfAx5NtD0nDjcc1oYLWxghM8nPZoEEkLnXZmpql7Mbk0KuOpxU
/WWsnAejcbIIKSQQM4TtDrRgrUv9aJfNDLSQRM4pYzQF97f00dmRjT1hVhDi8uz4zFwiJ59uTXV+
U/Liop9TERiFSSZKn2P80JD1XaEvaWj2+sTe8lveHei+Ydq5oCYLNuzOHMgOEjAbA8HNuih88oSM
qDi5dEkfAVEWmhBjE/kFl1mgKsXYvujvbau4ha757OKzvSUCiP4T4scSEzphOOSTdOJGEVvcM9xN
7sV0b2QsVj1ze/wL9tKgvOnn5MKscOSoR1rIpRZXRQFqYbiMdKkStOa9VRgji6IIGnd4S3vn2oJS
Y5vjV2UoXeCkQNV637zSxaKDvY7l1F4I57DKk10S8+2oLw17g6vI/cIcELZ10LtMnDKnPPbkXfp9
P9h4V2cFZOPmYZ7IqvPeCCsjp7XDengqvL1L3g77Q+7DqPxWNOzO52xAYmhqN5mgTG+SMloyzDvi
8pP4EBtvCgPS6qrT6MXvLVAa3YajbgCzeEb034XpsVOrTrXJ0KYhEcuMfWcbWyVGhZEn71X8vIIt
7zwKlKDJ2wvMt8jwttbQxSOktqUbeMWKQ4aXhdJh+TKhVyZLipt07gTcAO2RAbaO1f74aDS5uoOE
tiPxiYyBKca9zob0NcZBxn3MQm1pG1eHpGtjCrOHn3LBlKGICgV+/IozpArFeoh7bZM6Qt/FjrlD
JPFOdjsfANsLAZmMg6t105TmvI8xb7I65CcjDoI9QCE7rMXCZndHNWOq2taCvnEcbjEIvU+NWqOt
FA8nYLqNDayqOaO2QSBu8mOcYq1pwTHVzs3TDh/0EH12RZFdzUBBC/Iz6Kxm2zt7o7uesYI4zKKi
QpnQk+I2M7gUNieGFNg2hkVgi05m5tjb0ZSWAD6Uc60/6Rp+txQDQ8ksEs46gU9gg1LQrODP/jlh
zBuYaY9ssTwB7oUZMUxBUjSwlGJqw+TlPtOTG6WR1102joceg1AG082r6oCAsXHTLydwb5X61Pe5
SKKKhFBc1XJ/HILW2Q5a1S+KhSW058IpHVyLFGdoYPbl97PD52f0GMr1Qg11G2dgAOzT0FDe9ShQ
sIehcG+xuKxDe6jxDmXUGqltV2J10gaKOSVbnREnFFePrQrVJaoY1GU5y0Paq1fM7hlTDBqMgvrO
8UY3rPWki4gRuR7HbPDNoXrPpwxxvCeuYz1+tVsT6zhvxSoSWz7XGO6H0XYCvagfRhGWYpr9uBvx
onFfV3WSkaU2BjoXB2ac/VMu6gdk8yGev9BurRhCuM3BOn05f9fY7SO+G/iZnUJVWs0lX0WxB+S2
6ylw5fzl9/H454C/jj1/e/6vfx7/+1qd0jIK/N+XOh/552fIcef3/R55/q/fJ87f/vUufg/482Pn
1/vzyv/Pu/7rpf56F8Y5POYf76BZJzVa1OJtEmP7+5HkYwEXstLbQM/AI9QbjTQAiLdItpGi1Ieq
1vKDfnnWfpsecvNfHfn5Wzx0s4jCFmj19HFNZc0teH6nrm335e78zv+8BchY+PyeH//+/58/6nyk
lqPHVjEFl7eWBXzUlnhBsM0anKpTtO75uz9fUmXeNW0/E1DFp35+2XaxWpTbz//48P76cP/69vwT
51/8j8PPz021FzprXO6qWSsPf77EIv77IfjEhBhJfNTtKZDnfByIYUll1gzBnx87f/fnZxeDQQQV
9n+8FqzFctcsU9928WMn6X90WR/gtdaH83cx08EI9/r33z94WavDfPpyfnj+ojEB+3345z/G/zzu
Hw/Px52f0yyBwWCKW6RbL+R4nn9lzToLX7Cxg/hkUUJp/j9nBHuN6nB+EmCAJ/88xsqo2hquPGAc
WLBvgtAdhrqcsOiYC8+bT+A9X84vdX4BzH+eGkQs0VngP+sT0owG5UtR1gQoofT59wd+/rj+PPz9
7/MH+9eRfz17Ph5lCDfd//+o8wHEIgy4T5/O8u+x52fFOLpL8M8DzkfBEUOtjHttSOw4S8f5kz9f
yr/n5XQrWNSn//6f82V2/oR/D//z+Pzd+Wd+Dz8//j1IEwixsXfbnf/797nfg36//v3M7/cMbDgL
U+4mKzwErorfp/W0Ai78/SHn/Kb++l3/eOfnhzGThfAcl/1/PuX/Tb7rm/oci93/6794DIqwdCdW
/j8e/uuhLvn3X6ef+d9j/vMn/nX534ydyXLcSLqlX6Us96jG6HBf1IYxz8FBpJgbGCVRmOfBATx9
f+Cttq6s23arNzLLJCUGIwCH+/nP+U78synb8nf3P37X7rO8fuSf7b9/01/+ZX76P1/d+qP7+Mt/
bHDEdtNj/9lMT59tn3Vfr4LfY/nO/98v/u3z6195marPf/zxQfwPRaHtmvhn98c/v7S0hFM+7lKv
/r/+9Sf888vLr/CPP67l8PG355+0AX38P/7e50fb/eMPOpf+LlxLOtL0HcgTrqBqXH9+fUmIv7sm
6AhXeKb0mf5T1s7UrItoKPf/btvs7pSQFoc5V1Jg3jKZWL7k/N21UNRxYyJP+tKy//g/r/Avn+X/
/Wz/VvTQLsl7UQFv/7UJ3XNsUyphC9O1FLRTYcs//lIYX5VQ8Cfyzru854Azdy6B1iUMpGjn8rqL
HsLwkmptHbTQZ8vPX4fWzdcMKDHEKZ7fjneZ0Fztqp8QrDv/6hb6Jc04yAnfcldzbgYX3wu2jlH+
mEAMP/zLO/7P3+dfX7/l8fr+65JdPiNev20rHice4SfLhr73b4X3mQZ8OxrjuLPLOTtP2iGTnTwW
DKA2rZwwjZYAuwPQY0y4NqZZdezHSO2VBgrdJNkcmxE+xoGhzH96ZY7z395b27MtPnPb5Z1Vlvy3
9xZEwxSAGoCMLSQWOZew0hRYNOPUYJhS4pKr0ozbVRJ28S5rsRVjPIvZG0UxB06FVKKEuW1qlx6n
iKFgmTTpJigVqUQb3HkyWYxwdcvvV/VbhtfIDEaAo49M5moaew8vr7WxMY8eLKsBgxkU5wby6tr3
hhCZtCjuBB0G7AbtDi1xhoDy5Uqh3Yshc0JU/DpnmH4BnAHQZWQdU6jmlNGzj3xtjxwvY9PZRzk0
4z5ncN/XDFnUeDB8uRC0emczT2gU2YQJwp85q4WAPa8th1rPRxKhAi9a2dLXe7KqFBxZ4wcuXx49
VfRLhvArm6T6ATCAzEDqEYkD4t21JghVVx5YyCm6GBjXKJwhB+XS7+Tb7ckxqfsEtXemrQxFzc5h
sAAPeBB1hnOculFMsx2JymmbnceocO6pXb0oW8LGd5hrNTgrmFSYENqG747XhAdckeODh5eW+LI4
hSiScaqyt4YOJEzLptLmNTBj55DL7tY4Znr20V+J3GtkCDdFgBk58TsNMLr2NTWmDofbS6F9efaF
jneuofqNkRDuqMRQbzO7p59XyHvLjPhYUlPEdAHIgN0b7hEi/ie5l5IbThQ75WkPSrYJSzrz81Vh
9f4ZZ/yH12NGtyLvPFlJ+5gaIbH80U43OvWovEXl2WsLrbnmxz/UiIjUj4AxhIj3hMelWzWZmZLH
yHEvNy102diOw7eye5rTR3Ka5KybJ2Lg3crNITjBN8eGVapH5FJ/A4mEi3jsdlkmok1TWf3GmbMc
VTFnQjhGcHxVjV5Phi9z97VTHa0qE8RYVHlyXOJlE6SHGxOLx7lTZ6WYx5UD4xvl9aSHIBWcuoCr
ZKiHI+Vbm6bz3vt6xpI+eZ9RjdRa6G1DnoKrhbkeEI+WxLjFXDLGfRmXzXixRQmUHcdU20N7IDE5
3nF+qyHsoDMj8megcjYuTbOrObM/ZhNnuDbw99CkUEjMxuj19iEmmNMC65X0Ip11WeS3bBIfHNo/
7YWsp/3gpW+HfTDLdj+rsXrPMX4e61KPl8Hg0ot6CsgSARWNEeoKWNR4zsbFKBpbv4lr0rqUkdiv
CVzPlvbBhoWE6FnUfNw4IA3KE84WHEYOSDKl8dkE6pj4nX9x2qDdp2ANsh0jFxY5I71PI5mQpHcU
nlWMAGNgYpzs3pniG7e83NZsz2CD4KXrKnzbNdFwUVIQNRjNzWnQw0Irvo1dMhKYDJGwbyY8nofI
8PZ6GtWmGJiVJOEv7Upg7FWd7lKPnDmB4fTYixb0VT6vBul+U405PqXVr9mHddDm3VMwuIsv2EH4
mfazgFWWKAJHAm+fyZmBTy8CbSszkiawCzchz6ftrHUKZItLC5YK2Zo2I8pXFc8YZaZ9mHh3MqIG
yKTqNFTptJl8VJKwao2VLnoINzEHV6pEdmQXqlBTS4YlHVsr7n6qtdYqtlxgJNzRmMvmZ6fl7qCy
5bcf2f2+i81blrTxIn3iYqhxl0XjACSCEXJZqEtqn3ob+8lXM8pXb0rYQz+nd8Rn822TyMO4524J
M7frtJ43rYDr3NQNiBM3ql6RkVfBkqfBrQD/t8c4BtozFcY9S6bgOtqYCHo1HTxpJ9fI6aAXCXtB
yFabaUmVWWrwL1YtiWjK/Jup6msLVvhsZhnQ4ybkF4ybDkHQWuD3rCiwj3IGRPGfLOv4gXBx7r0W
Gjix7pck6InUBnCz5YA/RbRGj6RAvCGVM59lAJK4UBBB3dz/xlGlWunJTn4M8zXKuGkY+X2YmY/S
Uyv/wurebUEAOZtkbHnH0uJI+0ayTSZSC2Z1Bg4fHauor7ddCfKjE7AMGYAMx2FDCWt9At5ydpKI
rEWrksep9qLH+kB48afBhOYHDXYsDVUIsDUO20Oiv1nTZaJ5tc2F82Kbnnqc/J95FO560XU3siDg
PVhjH2bun5cqHuYno33SzUsgcjgY/WidVN1YiIvhhXIxce67trvF5buTTe8alDUuKI0PBLg3s+ZW
n6J9GucPA/axAx1KzC3DjW34Hg+BlVVTW5gKJss2sfBxtGxMba6+lST2uCEOGT/tWg0DzmOZnmVl
Jbt+iMA1yFauypq1t2r54sz0Zca09qYpA8ZiSvtGGaAENjOhqHLGmJObffOY+UiIXXvopd/v26l8
1XZOaVxGwGUUzNsnC19CqLJ0x9CnSow3r3Spfhubc+tx3/a+dRk6Kzx0lpyHBztJXmxmI2s78ctN
S5Bwz4jf24Zh8z7L6sNz6vFeOBBzi9rYDGkGvKr+jJrxXEzQHSfP+ZPb9fwFtkcftdfNlHs7Xw8n
NZT+DeqZi2wf5TczhwPt2sOrzokqlfhsn+b+I07Z2MROTDCpm8z3PEX8FUVwxF4G0GlUmB9EUVDB
GVAnN2abAmTiAQW9OA8eCVoeXD8BuP42q2g6xZ0xnQsoJqBgPgo1iO9cyGpSCxgg+hX6Su+NtnhJ
DUVnRBYcyMX/9oN+/DZ3DtPHHFLHPAwHqAOQr8c7lDjO70+V87sAOPjhSc6XVIX3F8ObqoeCSPQh
CEwSDFF2F5qXSwZZXAdGYgdRwtNo609D4QNxmnpHIC5DhayJJUviixjoDjqW80WO2FZlT2+hY3n1
vkgSC+9Yy/8bAUpF/lb3yfAx+BzyG+X612Fohququ2zVClGeu0SU61ZBxW7M6htgsWlv6jLaOUNf
PktV31P2hObinJrD3D7KHksslC1eKgAQpOzaPpflrM+MbKpNEbBxB5fykdcl3vRewI2cdXkWdpbt
VJq+gkl/I4VsPcZs2joe82svGq07eWhMw11LxYnffuCsJYu8dODlnXI3TYMdMel5eri1tDaGbZr7
sYuLezAZv0df5LuG/h2sDPLNLW68oPp5YUyT96ycfTfj8ZChytctZnek52KTkTWjm6TZzQ3xxKqj
TKpTEUN5C/BIJdNrNRFUyRmebop6AAwA8+Haq6Q7EBlnp1MQjUKaFOqd2BIYh6i5q8jkAWBM2NQG
a+USfVFikjdIHCxShG7PkMKY27c/hyDBkRQjOuMSb/YAL5JtAa2s5ANuSWUc2lzGm7Cob34P7hwr
13jMsqjDJAM6iKkwDnj7zO5oOjZhlK9YgcH0N917Ece/nbpSZ0hF9sMUYYN3/JwxVCBAjWpG7PGc
KFa6/mVQwRtRHHc7tsR7YsPrtyRG4kM92COpMdBX0Xzt6eRjBVoHk9Xfe7awU8HDM7UTY9Pjud7b
GguiJ1f0mDQP81jyzRZPL1WlFwqR3L3dWSXm4PxbWscHnTrjrtZNuPfo2z3aKdgDn3p3+IrR2Q6w
NloDXQpzCXqZqXvf9jVQAiCuJYTNqe339G/8av1Srj2GSgTSOu4e4rs73SCXpIIO4WIgSssAbCKP
MjWPjcwPbZYfwmIUZ5oU8jXegnoDivk09cCu6Iw9pqyLIWbIO1iYVZRTvlTl5c1Pkf45yY7Jw5Rb
5SmsWzpm8NUDi+PX7XgaJqqAz2HCFPDJ2bWK7wJnGu9yF2Mn/aU/QqwbRBKGFVaDPaV8NC8n/s8Q
p2mbZ9nPBfSW2seuCbu3uak4TcItJULLnreVDs9MRpc7SIPs5IvJuU8ZDxEsdc0W7isKfOt5G8nD
f+o6/6SybNvLyD4FRZ1d05QXEATb0sthJ/fC/IZa8aMyuvbOjn4XcMgD4pp0O6B1zirUBbn4msMU
7bbiwRFpTARjWKeh4wFu6NpLZDb+yofj5BiR5Kghk3XfhKCMGXufh7nGg5Vz4AklBLNWJGztBuXc
LfqKzKhnpBGS51JLXfRs+7S8ZL29t/E2CtqhxmVDYRxN2vZ2U+juEUDbGzNijQGrxbvOnGrdQAjb
2Jr9nhFa7573VOQlwAdTalQG1vto9skW6cBbL768c5tkdLDl3doOKm9bugB5Cy8rvjc2UJsBU0Zl
Sap0IUFFL2rykWqLCsDB1MPstUbvGVgdlpRyUhtClBgIE9UcB9ILD5guCFDhusd308OjCEA2YND4
gsIz3wfI1uIGJuwNhMkMOOUlwwMlYumZYSw3k3zDUpE8+jQgdy6MnIzq8ZUw5u3Xg5HPs+JS5zGY
yftos0xrykDXRNk2pffIrTWcXBtvEV7Iq7Z38dheHFld8uH2tWAMdlCuYCzclznvro6mG2aLdqcj
CV6k9eyttrxN2St7V1n+L9/r5SWS87p2l43cyCFi1P1jk4hwO39Zzdz00LYlCYohaF4F4eCpxLs7
Mbou++Rn59TmMW0wcTfz2B7GnJBJ7gmoRuGPsVXiWwS+ZdW45XdGuslR1FW5Dbs0BQoxsSwludji
uKY4ywVUHAZu9OZ1eFkcBVYn68mbGzYrRUtehY22FN9kWTeQOP0bvm9nS77aAp9oS1rHdLLNgjk4
0Zy8NvxEndvLEo6qdMuQg6pTuiBK/2jUB5PGklthW9HOLbOXmi3UOlEJdKdqPDRdNV0bsFGG4qiU
dxSoa+CGWydAhJ4gnq8UDtPS9/OLSMZ3xOxuq2F1HqeBe1mJSxI57XH0OaOKwsEPipen9ofyNCyF
d266iyppY1ZT1RErrnWMLGcXYxJmETLZ3XfF79lKH9F8ObWg1RBSSFY1sHLcaV32qJPkpswGjbwZ
g20xTOwr6CMZ5Ak0f/nc13m/FXhZqCHjgiJd5GwmNb7avcMN63CCtSbRr13tbHVhG9/DdnrtJvxB
VccdE2irWxeF831seKJXKqa3KBrvODoI7XPGJSADCv6Wej7mRcN6sXrXXjs9j5u4A3aDznI3Iewf
sNrWrw5UJaP162Mlonkb9X31XmfYsAsXi6ACdpIHVkzXOsGG0Rva3QTvmCFcaPKP8dOnLtqifFd/
BiOwgtY5ZNTI7JiMMEUf2Qt8KTtj6gQ30XEZyax5LF3iUEFQAz8BrQ/lqMaQlPrmDkbmn3ZNHVQC
hJ2RJHhGYF7NFZloE47duAndhumlBJDV4XPwhkwfI4P8ENWrP2K3kY8GQAP6JXp9IXGyZ8JsLIye
5ATqw2FU612BmtbfNVY00inUDxbnzE+Ocg7KU+SkHB7L5ucEJnUvx+LJrKVzCPx6upd5c6f99ncO
MPAb4L2ZFUqwVsDpsdcCyfQ0kNbYjg4Evs7Tw0VMhdrLgKx90IEtqYYfvVOWJ5fnQkbZ6JmSy/7B
y9j6SNGmT1ARH/j9mAXpDCtlRcDSda1k23pzSKy/+90Ou7hyIQX0z0NjMelv5l0mdbJW+ACvtW2t
mlZhj7UD9xLL4d2xOeG3cdS9DZF9M8FsTlX9lBjyPg2M7sXQ6Wfy3orUkYw/QkOcTC90H0lZWqvE
eckSmX5rodc+WC2hX9Uxhp+6Vz/V/ZmZYQRB1G2v7fhM58NjXmFJ7AvW24HjT6awwdQkBCY8blv8
TkQlrEZsKR0pNsZM+oYd32tfO5jaWuNR5/IgYVedJbznVek3e7/rHgdfZqgLbkuUxZ4xaFrOIRQa
UXdSO8duxPnrj7Bn32IuDzXd84CnjjU71oAIOJV4NQ93kW6AJZl88CGlMZIai4wpeiqYaX0t/cQX
V1VeHRvLPQnMiGxCON6ZJKHgZ4zVhk4gCGzUTgGF8J9kHMFv93r6YPaCfEHgq+6Znf898MSvmobh
pMYuFxZqI2vvd1lk77F20tVcP83sa64UIxqbMMQnX3pw+AyrlJvEL+Y11STFxgK55ZtO+GIbJDxY
ZvnA3R+dIamxmSq1xYhYp0P1DjOwNB+x782v7Ou7bViWax9P4VPVSY5dAt0OhgiZ4xI2IqbAUciM
ao+4ObVLq0VgA5nrVX8zfex1IPQEIbbNgHt9Y4w0OkD7BELJEr7G6PsQB2weZxDz7MCoF0uMLMTx
rjIMihlUaBFZi68yPFagxkDWxGvM+xM2YWrSmJce6XtSe9FKODIo0UicxSv34raWAzEj6IG+ntZ1
RcLIiyBNenVsbM2vRhsiOfnKhEa7g7kIzL9szV0+oTU1as736RvmFrjQS1BlMq9xpzHhcIw5TSlx
tnHM6yM1JOqxhyQGBdnaqjSQR2P5o0Vrclv46ZTjWbP2T93oVw+li5mEfMPE0Chezb66Eg54ngwn
XfP7HNkRoOVzKnnDYM4/fMDzlm4saxy59a3vgTlh6NJ5d4UUDUbZY8A8JeJHmTMSd1kc3qjQeLAt
dmJTtxhkHKvY/IeZyL/NHZiFCF/YvqNg8Vq279t/nekstSqxn9kOV1+rdl46ZRTZvAY+yZGoz733
XLBhjwtiTSl4ac7a3XAZBnA78Io8NNbH//B6mJr964xmeT3SEtwyPreu8Nx/m4O4KUahwXEwG9GO
/TBH/PRxuPetEW6djl6sebAO9GXZm6qEJK7Ni5yxjP7PL4JzxH9/W1ivlCcYt0GT4TX99W0RIwHL
2ilIH7fOY+ixoZ1N4zb4RkxR0/wj0HGzhiPx4raqehgi3g85zAqnj6YaMEYv9IBWQsaSYFEWrysd
zn3wTXjBSxaSkHWCAs2nn3wm3+1bNBBtzlX926giSW07q1UtRvOaP+yT1MxWpRNsHEL1iBALRTcZ
q10ZQOr5Il0YaXXviJSDeljbo+XeILe+zENobKDLfvrLCcWVIAubmJxJkCCyufZYbyimQGs3BEKe
Fe+peiDxopGxiso5qt45VZnBQW3EiCUrKuo4V0yxdaLK7SFvc3J3RBzXRs/yA2vZ2mZ6ttdEp69C
vWQZtusRx+RYO/bNG44CY9YJHNJPK4YsYwZIEGju+7Llhrepe28IKCnDDo+82BlBa1V1UbafYwQX
f7x7UO/XYS9NINXytyhIvZA7jzc21e0rIym/WZ0Y79qYXlQxw+1O5Bn4MnSuQvWrfZ82HSBCTz4k
NplGXfFSTK/e1O6LHs2Qj7dDIZ7cTwyiNSbQiN6EbqZ0Vfq/Zgu1v7Xyb1lLCpMQsL2R/ujv0d8r
HPWOtZ9NzeaB7nhhis0IP0cxPMNsE3HlmpMC0ZixoYm+sJhyvxxjzsiAaAkBe9MgYg7WoGVBjsG9
N9UwkJdHr5YY1dz2qZg9xmb87YcskM61tKJNjmxxieDkwE9lyhD4uG1nrQ6FiI+pn5VHH2QYcKiM
OzPQzs0cSAYh5+cqbqm1oswqbMx1qhP5LLp2k6vI3xcLscZNf6Wc2nbRkmAKuh6Vil3BxjAJesKf
01AK7f6d3I6/osVQnWS9UG10qEkyb8ZEjC92P4CNymYKd7JtpKrd1wU0pJN1HRoAGJ4LjFgskyzm
X+aJqpFwHyelAZPDcy8TF1nVWMc2b1at4z56fVKfUn/ai0qEpxZ3YwJyUep6n3szpv7JcciTcwoh
zHVE837qc1zzUW+fbcsoro6MLehZAgW9dtgJNGgm/hgEl6UzYJUj+WxcadcMrjpJDsazCeXJi0Kc
Skr9NIV2sE4aJtUdw5WdKyyKWmXBBR0T9usYDcVZ+Rn5y2mifgCRmHyBLhxbflvM9BAPCpxJTLxE
Fll3rzWJqXTmOkY8eHbL9vt+mgJSVB3HrWn0s51MPYE/Mr0Fcd6tjHkZQlnlj7yTvFYCKWFYfw80
1QWCTRR6OMYtz+TuZ5k82HbNqa7h731NCQse4dsYOGhasR1xmYyyTJYbm+IKZjjAUPzAOETRYvCO
4OIHvpYwfhdqXc6ZUBnxby04KTkjtRDBSLkCaMF4VxsMR0IuXw44Nlwd2x+u8fNg9eugidTu61Md
cyaVpQpfGwn8w5jXMCOXMEz2W43L54c8TC6AlTEPu7NtzwNNsfxItthYkCNk6q8JjEzcj3riqioC
Cjl1P6PrN8MWGXAdxWN2DLEkbr4+FQrraRcFq0xxBqnR1D+rZRAc+M+zpuT+64/aHA+sNNF+sChb
qSqOIRj+r6Yhn6NfQ0SOsR8XmCYskxUQiqOTFcHVJiRtBNCNMMrv4wEKS667Cb1gxKPcaU7XebxD
V8gJynLi4vyC6drO/hz9X4JaVKBx1WddDdRc5wO5opRPeVgadb18/j54c0B9FUV+oQ5ws5OlBl9n
f8YOeCvZ7wpBkUzegPZhopR4ZIVz6pPWBBTJX7y4xLmwcy8VEhUZBHPkDGOZNJ0E5Za0HR/3+K3v
BmNlcCiVPZKCx+F+PVm6PCUeKUJmlfu5oDPHd5kzwLkIHZ8Yfpjf6dBr9l8ayID89gwsGgShXLok
SAbXfXQJYbYEy3mbGPRdaqLvKIYZNzkJtqS1NwNxfKvvf9GXQyOZy+O7QlcVGQ7lwYl4+0zt7sCw
ws1s5WEZzp8mCZIeOfOm07evuZ/fInhpu10bjfc6IPLtcxSi2ETHGdzw5saSjngTd61T9c2+l7+o
tOh3ltu96y6zL1VQy/XUUAus/GrLA9pi6G5cQyHgkZbDAccj4P+Q4D2U+3VviAwfMxvAAkIY+WoA
+zMSOwv75B4gq3Fz4jQ25XPlUNip+dmosg06W/qjbR38ydLJzmGZoJFGY/CdRsoM9Yv6tVixaybb
ZYT9PQtnY2PETQxGAcRUOFfDW08kbBcvOG5kG/8l0y3UJNzFZTVIBG8OCZ3Xn+bYeDHyVkAjjdlc
C4Vp2Gd/SAPStKOK0wWHTnExuG2TC5gNpTNxoDRW7N5HrNWhPIIOgDAY1NW76Bhp5uT/gjIgKNI5
7C+CWT84cam3YcDnSSgX9Sc96aTeZG04npPeKy8cWde1Ma1i8qY3T9FTFXEDf404YMl4O8/AAQQj
bm8MYIImvo3mqDTbemTKrmYxtw+ep8Vy/qYxMSJbV7p29l15f6qCjLHr5ulN60e0r/xiMP8My8y9
tTGIygj34+zM8Tb03XltFMR57LTb8DAuMJXCOzCT66Cn+KQIIXOPcCF9FZELQWFHO1RPrldJzPCe
cTBS9xVRxNo24wDuujC/Ny4eYbpCrrpHS566bSZqzo54ezBs0JJIejgECsLMb4TpUybGfAzcU1yM
KEi02e19r/ud+ZUmBGN9ryJGDnk3RqvFYY/qZ+6+HPCiccbnOU6OLG23uh8z9tcy3MQk+mjtKett
bY3XDEgIWwp7XJm2sI4Gotu2KhYbBrFzWCWCrJr/2AP+XFM6eDT8PF5ZTvI0QBzbyZqxHpG+eNss
pVrseVYgUFIAGIHCSalOfUpyMeFdJy5cv8ygYHFgB+ma0Y8HAaQ7ilnwr4fiQJASngkRE2a/ZQ6s
gApIooNYpX0906fKehVDy9hamFZNXttTSg6iNF198Sc+eI8ulhVBnu7AaCdZFxYsbdM170JMxt4I
7VfxIy8N4ggeCotYtrF2NV+/1J2+gVIOztdbVQW5rkkbv5japQfVQk4g6o4Jn/ncitDKuDXL7juT
hvBsdgkDimS+h/g7RgiHJZ+6MpjEzbH7i91K8zKg/D0UqnjMUIjBp1fjObXcxfzCAT0Eql/HeBDo
51j30Ux7oce4LfamYGVQ78hexf2UTVudvFhAo1NSb2kafUGGMc9FaSdrO7XvyHSPJRRSmAoRI98G
gFpYRZ9eX91i33PwsSwMEJbw1orpo/B71jV2NOAyOREwa8j60L0TW39AjDP8cuJMAB6saknMlbOx
E+W+mZPhuQI0nwMVYxpdd8e+4KBrmgSO+sw95GVKn8ciWOAl8a7QWmjWhK5se/Ow4wjgnFqOJmy4
KvuspogrhSBN7ufOTSHQtqL/jMjLrEGmxLveQZELJJUxDU9aNjHjwYnsFndHDZRlLnY69d2NUz+m
sky+FVjz/SG5W21BV2rb6vUUOHfHN6ybi6uczLFPOZxFGwHEaB7tWoNo72CW5faPUeTeve6KXw7T
rY3lEXjKtD7zNKrUBZTR+Ku0vUvpWtYm452ABIOBq0gZfXRFjAYEDYudSlOc+sZ5qkiInN3G5B8q
kUR79oU9TsOwcszXziHbl9sXFuIAq1HKJHQZnn09+Guju9eJdKlGpmTPJYEKV5tNomOJTRVMlE1M
jb+2LPMpjdCDh8ZjeJFIf8vIFd+BB0CFd5+zGmyFOKDevCM+piTGrE60e9MnTUpUfp0sO1ytM3HM
o+3X6ukKWNujctFmgGm4zWMHADhK65JqYmvnmoV/mETi006IKg3inWITY0r2kgE+rzwff9IlOiZs
5SL283ueaAGQB/aIqXsGzUGT97ymPJhtBMeiQ1b03ZPdtr91XpzbLkbu69s9u4enuJ5xucjizvjX
3pmWQ1J1Mn72X8PIpIfWBM3K64fyntvElpoca0rQkds0bWtiDgVDC34EbfaA4S5mVe7ppX7PvP4t
miPjAPEMy6driBXz0GAXDzZV6oS7HvoRjSsbOI5h48quLbmlKFX1baig7MuIytgmVpz4s3lEcTGW
v1k+FENKpR5WELujq9bOiQNhaXgKqUW+WtHSmGT3vF/qo6vpWtJ+TOvZ7F9MGBeJkbbLXlgeKmaE
bkgbb7XwcHvtvoq+IFtmmvmDVo7egttBFrLUOZiI9I4G9X14OSaeoMtWlTHhEES/neJdue630NHV
FQvuq60ccWDmUV5zq8OwEuN0lAxhkQfDF9jq301QqNQAu+VKdw4igOF9TFGEfpYkIcJR/ejV7Xox
bTVJV+zyKgy24cfXzliFD8oX1X1wU6bu4/BmEGLdCweSaZrIZMNdJFn/y3BtQROiFBr22hhYej+3
8SfwiPgS9rCfsXlUe53VpDi9kLW2daLTkIWA9ZJ+2jddAF4Vtu5sPlaL+GbgLE3d/DfOuF8ARuaH
aViu1yw4eW034ELBPGgX5bsuqeWEeiXx+yAT1uMYbpWtAKwWntwRFmUkRNhq9oDNOJPRHlo0NJn1
+dWgk7zhrJ0Veb5Gz0Q5gbP87Ev/Dpdd4WBLfE5y2UKzS96i2PJ3FcEeoJJXuv8ku8ziOx/meJcq
uVFZ6u6C3vP2SWDUa/pfzBVtWushzzYcHJ4apLhdYlqvExLAbRQB4FhTUPnpu8F2BpPBMDLR2683
3E4C9zGNjkTQFRnqsTwJTz6Tmh6uMvOyy/hZ0Qm/0rDdjoapzrbThesQ7egcat8+eYR905oysCnE
O6RL/hNdHLIUR6CvzayTgjiN0CmozKihOO6NwkYezfPfvs20hTndxcjc/tnV686eJOhymu7Ltn9p
Bh73flFxBtM0FpSi2pcyvHpuFb6F6BsPSaXTi53b4TVYnAUklfN1T3L9SxmBp8M0MsF31KBREMVX
s20dA7F0d0z8ZsDZv2yXlXj0irbb9J0Z73tNfr6YTQ+rE/uipoIQU+Ni7EJ1Hayy2nKHvcVew9lX
QTM2GUM/0A4znoV+MaNoutt4H6nSCkjvma9MnI+AMB4DQBl7x8vy3dQzKLMdtQt7Z+tp5JWvp1pW
UZMZoyuvdUBS2BpMGH+wlnYO6P5bMDEhTtidrDsdLfvrAemIxpxKIJB2dM4Qf2tYbt2JiFvzVrsg
IEKqv1eG6Y1X3bDYN2+qr5iA+spbV6nLWTbkD0Hfyq7vrU/HjryDMJyfUNDHS2mMYiscjZljxqBG
Up/3tgdE9bUhM2f/lBGp74AzC7t+sibJgBMhn2RNGZ5nBa3OlJhZsqxeTwwhj/R78URTx6pT6wgL
8s6fsmYfLZn1Nsd5w3kmjFcODLedYwKH7Osax0vV7G0TwUkLehZerTuRa7ZANfDBuWnXPF+Jj5pD
/cqSYAh/OtoDlelZLxfwB5dMI54s71fGSOhJS5tzf2meKnLT6Bac/ZFh9D6X1h5HxON/OakZBtSj
OZ77Osg3nd9CdPSYNVM8b61mbVLdMmY3y2WV7hw/g9BLqaaeEhuuYAARBgRLMrLBJHb7OhZM50fI
E4qjd4AW9lRHLQxgv9yKXjgXR8TQP/FK7mMsfKv/zd55LMmNrEv6XWZ9cSwgAmIxmxRILUqyyA2M
EloG9NPPh+wzc7t5zLpt9neTVmSTzawsIBDhv/vnGmiiOxVkBy/R+QfpaLqZhEa9nkJBSd99ZdDe
OkS6vvPgTBwpU7f9zgBHPrfB2ojn4Qnt4n2OeXDnbegnYo53ZUoDAtxjtdMiu7/2JuC7eZnSGa7J
ztWtDqWTOT/aSn3gBKRFwslX3cox7Pkp0ZP5CQKzwi9Pm5YwPJakxDD9zos5XuLCmyQreR/b7cYe
C+FDmK02VuEleBWJDS2PfsUzf500FbTnHDkBzorE8bepksr0bUerPuOm4IGI6WIFgSlkq24FP7Fn
xWETHGqT8wDhMip9RT0fHy7jJjImVFwUJpKY6KIAt044vUAI5AJqDMySfT20x4Rl62wvUfgSVuW+
BFnWV5iUq7YlQfqhzZhQaRmrV5riRPewJqZtagLrzdRNtZxbWU3TuPl4XENG2X62p3bwq7LY2rX6
EpZafW1HeekYcm+dYqR7AHif+TLWUcjf79YubtFDt4yRGHRM99wd2L5BoEJysJ8TSZGansT1PqNT
E8um0ZASX7Tr0WDTF+aA4ibDOg2Z/oTPAjs8PBMj1NR+knmwzt011X/Be7monNicIyOL1ywL1n4E
VL4dNBNjcg2WOwLcsK1Vzm4ahR5LiQkJP03b5QFEAF6j4wWb0Q4GBBQwQ1QeojH+CA8HI9yWDINc
QBVGx0GUCHYYcerkGKKHvQQqBfQ/TeENFjkYgcKeoNIXw3DCLUr0OHzNAeyUEYzcrl2CcXmaXMkO
4JTKVnVlqmvA5ukalxBZ23iuN0EVhava40xeKMtAU5eULGOSJwGET0alvxC6Af83MZ96hJCcXvIO
YS6f2D3b/lwpcTYG940Afg09HgmoLPuf4+QF276qh3VVdS4b/4A9dsJOIJsIdVga6oZi6B8KVMyu
CCs/yNqPZsZbHEbTB2UPAdbNONzQHvsECxHfWsoPME7MfN2N5tJKXVnUHHDEWXlpQhOayrBW0Hac
N+iFZb74KnHYjvj/DXp+/FxzGYzMYByW9qmsMIcL17B5cDrnuc6FxuLqNkSKIDLQ6XVU9LxgPrWy
P14MWIkHhzf++H1r6P/9+zrEUNQ7ilgmtJZmyEHryNEP8EJyYsaoDzmp/WqPQ+xLxuoHLSQJwVr0
o52K5BCEPagcahU2rtfRpKP65EAu9cvEn1/KHIBrGMn0LFsZXUz6g3L9BiXTfcYNCDWgK0s/Gimm
HtKenSw8rLUddqiajCaWE5ThDfTgLscrzBPljkQRaKFwYfQ6MboH832Z4Ejzlqxs3kV+XlAzaOmY
/6fRpMGkMF4o/ITdYmXOJmFYsENjyjdN4vbnQUMf4EnT75uy6lahZfT3kh/qjkLTiRaN+aMM8+gE
H5OuWw0AFOPSEGh03dACwrVTtPRadRSLJVls+M0No/MbzliYQrn1ETjTiw7le6sqNohuzmpEnEqg
HZEctzj0rzkBUO/Kx7KZltM1iTKIcmgkuFZlfelGCGZ0VZyD/KbCoNrYOoqUmoxdG2M7Zr+19kR6
AV1YngqtvDsSdpw7yNxnHOH5M/MAzoqzxvGfgU2aJOuMQNeWeDhsusVJk0LqiwqWBYu9cLh6HKrj
QZo+nqb0aKXNoel6VOoZjm3lIH30QZ5i68lAILN8XqwpodJQs16UjnvdFIU8VHXnHQHRsDU2VXRg
UejJinMeq13KfYj+0xaJMtsZ8SEaknEdx8iB7PjtXa4VzXbqIIG/m3Y2v1INJHdxVA5k/VONkym9
7Zr4OU2KuiGeQLBaks3UGQDe7Fjshsq4zO1gHtN8AioHXGBv0yhulghK7GV6rvjEPbFyw/MojxLy
3JvocbkFIYiKcu5+eXbhXOmblIhj4Ki9mWNOq0MxCe0q35ZAIvdlAou7r73qgse8uC2XBmNFFX2L
tPlaVpHxNrKTo1e12lCcQpWvaO3r48WgUkgwDz6GM/2McZXiOu2p+Sw7CX/dnowDj1NGO3QkmqGt
nuMWVGU8aglys0Uf7PJLSw7rFOvfERW4Odep8dXrwmhXm9gLU4cMjlwKsmJNYboM/XoMMGQFFfQv
EBGIhpkBkJg5epOfurZuIbVCBNk1kcswn6qwfUDp913HRrWPHYQJwMaub2RYNSTRlieZGM1Nz5td
OFvPkSuGkzfE3ZYOJmqEY2dBi+ECm9D8T2bJlp5habQetLq9FOA2sI0Hp9KpZhLR8iXq6x9dw3gs
0vLKR8oO4Wm4v5RER3COSpEMRJkGB80gYnoJ63o+KO5nGDXYe8I4MXBNFHjfRfphT7nvuVG5rSXO
OA5Cu3mIqJMu5NtoW59Tz/zh5oD5IT/Qfju+MhKcdyqbpvsfl3xY84mDCQKkE2jBWYn5pMfmtaX2
cB9ZEceuGTSymwMHJLgOadPsijdhi2c9Zz9OpC67eQmukDHB08bw71TU1XgKzbrg1EZMQdDBwdxv
7Gzf1TkoxTPMHg/lcaOprLzMQ+ceqLTc40VOIKTwghk+pjzMOM998BbLEf5yB/AO0Tk70SXfbVon
a7ZtU6Xn1FTF3UWMu2jUIjGzze/YWRljRJBhQNAhoYscELTXJ8CbrU9GIMxbrc+Cuze0fA4qmzis
qwvoabml2RUWT6bghiepdk4nP2jgTQvcvs8BtBRkTGYJVG97e2lFl/Kc8fHs86bXr00TDvvQ1t9r
m+YT4aFIRwsTf3HM1rN1Y/Qz3LHzWFF/iQune+Lm8c6WJWs4ot3kP2Q4k7KRszM42qYBgw2jvcwu
bTO8ah2ho4UD1AQxfNnKumb2glQ1i8JnwFVTh0JzQjRpl6Ae/akarEOXT/mZ4HW/jsU8beMkCvcV
SyB2V3vjGWIjRo2QqoMi3pLhW882NeNG4FkkfXgYCxS49dTSrlTBFtyYyVDtoMTbPK+ZAvdFDuZk
aWzks5bsSGniqh11IdZLik7qAnSU+hQkvfmkq5PstjKBFfN4qWe7Oicsv344Dhw/J/iQkfOzHvri
pdHZH0jjpusNDRaanmGVZzQUdN67VrH3Cqb5lg1FePYGDiVZjLc/C1LmkaH1k7tBbQcAliuY4Yzo
G3VRMEXW7JwosUlncUh6PAC1npyE4zJKgLVjBZd8JJcytcc0/g6bmkhkFe47D2NBnHbuza2IjmKB
NUVEs3UUlzhIN8QY2VGDxexwdXNYSwe/LIzOH2f6zi3vxTJl9WTRyWQtHjGrDnd2xazIDDHBlXbt
8D+aRiAueb2vWcWAxAyMtgAtbuVYAolbqtpB/cynLmrlxTOq96B1pk1QYqQRCGEqYErHQBLd1EZQ
dGlp85PQcHGPZkyC1OyelGb8dKLcuFuzuw97mgrshvGcbU0cvAjl4MhIudutQl/Day/9oaQiM8gZ
JBQGDbKtUwVbxxX9TtcHcQCSe2TX2h3rOgnwHM3yw41BA4P/aNLKfEvTXvhFot9JWcHw0vpjSyq7
zAs09fqLh4n4bFuqWAN0qT4XkUldBW6qXQfea2MWI8obvMycn7a00O4eE6mw2I2ooTsFc/A4h821
hyh0m/NY29rKtO99raenpqV5gD3q3anj6l3UaBux5tAoKDzvOZ2gLCRhkn9f/gSTUnKlOA+O+LNY
623SAQ+LpdZykZmR4tFJ3CpLWR8mJsuMz4+t1pYvVHAMqB6PYFBQAoEEgV0QySADhtO992mMoiwo
amtwWap5qroAsW85a3T25rEYabJ8447o/UlJfSe5t4i/lcXaIgVxFp2VvVg1WCl3MZBZKss2GF4L
5tnxyi6I6EZY9mEpUtpRSsbD5mQ7m11R0cHABb9meLR+pJ74PE/ct/zoOpjIFfbV1TzkWwym0wcn
3zu2lKFy6jdTBD9QzleO3stngn0TnPSQcuVWkMVBlrsHy/Fq6CBAZrY4RkaePEVNPYE55EnIW6DG
BsRaV3HrZyG7iySCRYf2oDlezAyALGPybmtV82O2e1ztzPhVAfpdIcuLugsOD0klCYbXTipzUwxX
E9DiRtr9a1hnT13v+oPZE6tnRnFa0oqJx+pmINpskMbkyQ5zsba0D4xR2pHyumsya+YlLLK3OR6X
AzfZKF8Yza/BMc17M1BrmNuuPxfDgdNRu3O66Qu1Gtu4/ykYqWAfyJ5Q/4jIj9V06Xr1onUKOhhh
bj0e3tt+KLew4fVrwGRrO0z9a+9uIxvGYNvGNCoqo/JjY6nJXu51Vh+TtI3cGdjrnsVUfarBx4dW
GByCjJB3wkK/AcCgneJlFXt8NShGg5LFy39ESYCSTU4INrobr3ZZyWu8JIwXdV8M5AQY1B8MoOap
3s7HqSQnUeUDEyA0TQw+qfue0GWD3EZLswUaP5TyKrFohPWgeGMMPh5agt0P12ZoachMmpksp0O7
u2Mqf8pi9LOY+AajOu/7aBf3fMi0YxJKn4Fat2emTKE6RxG/r5yXcmRH/Xix9Kr64yuGnfzETe88
Djp5wznUr9L4hP9iupDqcDdzLLGDexNuC63SjqAKNVw3ZFYaQbBXKwryBrT1cW4Nixuf6Yvo8Ha6
iluklTWlA+2AiNyTyJ0m8qaOQbhhLjH/OyHYc9yU7obUI7FpSARnVVqwb5evEsLixzZpsXrG003G
7XQTLf9PWxOgV+MsuorJ3s6VS6UNmprnZtULNQXq6kkOT/DeQzFFF/TkH06Zn2dVNZcBZp7OQeiV
1h1mVpxQStUeLBAvT8byog2Zuc8m4In9pGscJftLxBH6BKpHRzLHev9YH5xx8iWBEN0jxjcHhXbp
hzdNtMEV8CGw2KZvj3XG4og1HBWtJ1RTqPwjjfCOZIgPhKKVH1kateMFjl7HprQmyzVxQwk6N2Vz
CPoKFUabIBQXEp6tCSRGJvKiZHxRy4gkCWIc0wGuud58C3oV7WzY8KuQpMemdzKCOelgXghkUiU3
/pwD9hBlSdKMGBj1lbL5RaXwcB7a3H/8lUf0GdPeuMZYP60VOcE2fp1b/pEU4WIVTTCpA+ATe6FH
NW0/GghWlF8efhGxZv2sHAecRN0ztymyrSYpaQI15mOJqG9WITZ6A2DB0rMbqQVva5sGrEEHkFkf
/4qwnS8IUm9TYV+hSMchDvDNmom/BGE+nqT3tdZ3AZlOxk04Y2d6OsQCPB3K+ZKZBhCFvH5WETAh
zSa5BPoK3L1TebueGGdfVtUhrOzXCDUUlUpn6hROvqiQnupKnxfALK4CK5NcwwF5X0zUbmFwWnfx
5gt1hNnqrNrJbX3NSwIOokF9QcOG21vGJ8ia1Vk2ELYdjXHMEtsZBrlTU08LW1K5JDna71M77mJV
J19l7CwzG91bKROsZBllHdaojBNrUTrc83l+p8IHurPOSSWpgTYH/ZcRFOFJS9hT6qlJ3QzOqBAW
DFqdBPYmE4eTFmmOrQ5Vb48OkixEg+bFHSkSgkl5iLuW9md1jombsfmQ6pngtdyZBqYFNeM7Tpd2
6zApJLEn8dOqAmxfLkFstLYfNoygTwNFWislRLkZTGGt9LlKj7VHQaXlify1cEG/2hgVDNG4+97o
1R6tddXJpjzJNj+PQWs8N5AR4Gy8oc1Zey7P8V5GhaDclgelGMl7AW3UfeD+/cadQbDny80TluF3
G+Dya8JMx8/mCU5XIPj7DMu2dYia19K4IVN96Q2hT8asoNGUhtNsu6ykGYM0/UgQDJNQV6vmDjB5
a2Ise22GLIE707zBMrUuQWj3F1l6qD9R8xRknvriIhMYKfwJUbOyOO6e+FUPPdsGmemSW4T12j9n
Lc+3trKCXR+Zr5ZnhLe5m8c3p9a+sKOgHEzAfPaiOH1j70g/gql/ZA0wBhXmKElDlSNCtwLPsEGx
y2BFG3bS6lrsbKPn9p7u6KoYINv2DWaBfDXyX5rMPoecyI5RaR2dsdS340CvKuoQbj0dz3ujtRg3
efDZHd74gbtx1XRsNCca9fxy8KKdoZXzvnIm5GYV3VlDunVCRNa3wTKz++cbjcNDwapauZNxVFx4
pdpHUXfLi74HQgtk5zg0w7dJhjP7uR8Gn8dx1PDs9jhRNDuytukSP29CfFwN7nXLxgEK5PRTmcYH
iY3s4NC6tqud8GecBqcG1feQCcs5Z67XUIzUvzQm8kXdg4GtMbGdumx4tS3hniNNI4q0OBMf47q4
NIA1NB6pj0G7zJ19mpbx3mggTVsZp76Qm20ft4w6alOjNj1WGDonZ/zgcZWyiRE4k7n3m/AjXQod
Q6N4eSxbWS1mfhQ5LoJWd3e0IopPppv+SpWR35o0/OSIXN5S5mN5nH2KmwCYa1tg/Ccf2xruJ9xp
1JdWfXOpTFIExO6ou3Zf6lgcVdi+qBTHd67UjTSB/Q2X+7e0NPIvHinjlYBa+SkbqKgP2UpWQqXA
mrHlcyBIdnZo55yzRmvdkpX8YLX4YF/q/eJj+1yHkrEWh9hXMu8zZUXBFyD94xF5hCRBk3rbyWCf
qUbPeJloKdlVLcgMLW9IHgmNkpq0IERizfWHXtB5ZMEJYFxfPSul76jtKXzLbeNTasmfFCJ3mcn+
S6OkwRo5m1ha/1FJbJw5M8HSM9NnA+gpZUGEhKeL5aV+3uKWH2zEJ9yJsCWz7D6ECT1xDpxRzem3
TqjKi1MW9yqMutOkQzyKekhtrZ7Ty853IIpii8yfHzOaWYIMBVqbUNpVY+u32gq+cUdFx056F6+1
PcLw8pwLwqBYqxlQyRdNjKexg0tXQMrcxRNfePZBGlwRRUOfXOrk3VnNCMau/ssc7OENtfM8J1VE
qxgPN2qCxnOu9Rt98d7ojt29euhwvt3ngDqk3ayom+2uwh00AB40cHfmR2TYhzmeGCdQRHbvGdvg
ODy1DWpnL+YEREZHpWnQ+PE4p0e69ljxUU1T2Yk71q4fDB+f9SpxdsYUMOKIsictSm5M42PyZuB8
a063uyYrqU4MoASPBX4RKUIDJrPFsMhbulJCzmFe6t2tarafHR5J+agzSGmmD4UOFyJFMclGOnRt
AM7L2JSYFoZI+pW3j6GwmDDboxOTEy+3EhzkthaFvquUWayVKA1qM9i27C0CK2sKU8W2qii0AEsE
99nM2LfE/bohFroJFODqlpBJRhmzF0wnZgor2B3mUU6UEwUR6A/FRxvaBCAWJPlueQjELzQf8Lxu
+5haeLd4dygiDJ8cVw17Do+wkHM+P722SRRUmbPXxLyArPJwLzQU/UCm46Xo+JdGZsg+DzgPxkoG
ZIki79UM2hyvmuBY9XClJxzDGfosyouJcYfN5GqM20+Fl1lPKHcvLseNhuHd0ap/SLD1kdk5WwOj
C3PJAZRCfRSczH3NRKrUyUqsi7FZI30XvnCiJw/u0JbkB8eR2v30EKQgHXQMuzJrE+TsCOFUXJLP
KgI7r9yRfZYpy1PbmTuKRMFp3j03fZal872Ym6UpiA9LWeN0qTVM+HqxbNyENhwVYEPkxUB9ZK36
PpFo3c3chxv2TPl+nJbtVRpsonYYoLz2P5tR9AdCsPm+ptnqkGdJQ/M5dEGOSNmBvgqOt5GXnkKt
pyuuTK/LxqMpdXllc4cq5SEsmtqgbUVe/ITStTjEzR1T8YEWCSeLyFhGH5RppBSdwW7VTY6WoeXM
fu9GZ7czGUOUODVGMfiRSyC6kWPt52nA9oFWxBU2vX3KlbjzuCOOdHueDU1+DyzCsSlzl5WlI6SD
MV/ZUW1tEwklrJiK8cQ47mfuEARoipC1uOBbox1wV4RzCY++Svdx1bTnKHIAzeisEahonwuhXdt6
lse0r+UxdCVj4AkyUwIvYsOcKlonQcC/tjxepdaxbcwTsBTMU2AKTQGxMqLl7OzSgeWrHSD+CKqK
wqrrt4kZ6D4TonaduWayUdLlDGUCThO6Pp5dC4sCiYWDp+HqtuwBIldfvvx9pAnS32+5KpNrgk0I
uQaPh7Qh/hpoIoqndTDIjJ1KaC5iGp0BWsPy1wniO6befGWjEpIpiNcqa77bWWe+z/hzyla//v07
cZbo1J8ofFK3KNLFH2Cb+A2EFL+9k4FiLX3s8F9OoPZaq2GTMnQIf3PCII3xNok3GsfWJJjqg4cn
4cbG6XspxYc79vI9Fc6rwSK/ArpcHbvYal+M1P3cY/D5CjeAKqDISe9MI6xTCh3mNEAyfAlN81b0
XfrFo+xh04cyOTbk2jeqtrujU5wSL5reEQMo5y4EmksTXmpFTgf6eHpjvufspjl8qXDmVLyh03+/
tNWaqjhcvjrQgMdLuTTSBIrxNvs7SFe80R650C6bC2x1QsfF/DmNBditGMak7bS3NNYgdFSQ+6Cv
w08ahL4bHdW/wkvG6z7CWR5xkqwt0ezS1B1PA9WF18eLk2p0q9hAHdiVDqdMNl87LWh9cNSGM56U
N82nSp/q49//CPX/+BEa0hCOrbu6dCWy85Ke+/71OYY9/b//l/5fICPw7uB63+EgzHyDTh+Q3tMX
KxkAiyT9jgcczqpU/8iXjIfNbjpyup9ubnSf6nDW1lE0unfP/si03VSHLaWKVbN+vMf/IZG+/gOJ
1EIi+tOPc2Gd/oVEeivar01c/oVC+sff+TeF1LH+xfrgeWA+HcsV1p8opJ78F323utRNYevSMC1+
8P+mkEr7X65tWTRpWw63tuES7Py/FFL9Xw6AVNc1PcfQbcdz/n8opPpvFE+MOboubcfmUUNEkyjo
Xy8+mICeDMgTEQvDp041JjZ5am22eH+d61zG7vXxVTMyw6EUvZpmWBVCLV3OaXCZXaQHW5Pz2sqW
mvM/fZT3P1axvyBGF4TonxY33px0PVLnnse9wRr3253R4jdskRKIXJuMWDdaGYhvwjBYZwOveYKi
jeG35zQojACnWoIs2g8HxyqtX2ai+xUpd+CEhKwHnCw3DX3o79+ftSyuf3l/lmT1lxY/P96iWFix
f75zHRdihaaM5KQHbJ+XZHIGy2IXOxbh8rQ9y6BjkO8FGHJmwhcABSMiUUmbXWg4yp+NBBEyFhF2
S361QOjnvhiZmtM/PSqnO5VUZQHz0nal+UMk1KVBI3SP9RTKs2Yg+65cowf3TSfH1sJHd1vKlF8p
9uqsYHjJyant4sK1oSmGDQgRrfeOhWt5x2x5eXzldnly+IcPBazuXz8ULlyua9i5Bl84v19RPBRc
OAV6z0F2tvGkUkbZjXP+jmeVFGLFwwbgZLuJnbG+oDYeEqxlfqeWXroynU5wGAzfdZJi4xrdZVC9
jSWDAawdj/0GnoC+H2vP3oxaCmYhI96tUgKmcRudxYizjpSYLdtyn4Sx9+HK7zASIZy65Rej7PuN
XZn5UZXFU9JFTJGqQFwzsPo8mqIYFanLXyGmkJFpmEZaVnVwsZWQFVUH/pfTwUvVOU+i9kl9mqAt
/sPV9PumAtipJXWXEKiQ0tDZXPz1ajJ0q2ml1jKIs7wD3fPdRna0fngiDM/6aJl8ILAAtJg+DjHQ
WOWSmgkCmysPLfkfkuzmbw8l3oxkkRHCsFmdPOf3fQWbH4gR8ayOYMfwIDHev0hjmv15pCCkcOwQ
rhiN2WQ31bYw96Mz1DezNIm7Bj0cs3JYEoTD2QWnYiXReYpQMVqG3LOnLk5dWpTUBYDjwDfNZ1sY
M/30aH8RhpKwnL7Yur4mXfNrqs23WrNShBNKZisnwOIqrdPjBTt9xEjk//2aGW3yD5+C8ds+b/kU
HEnACow0wXXL/m131dVar0qT04js5fmRMXGi6kNPvkIMoUYZh42Iqmw/moa3z5VDJ15GGHOlHA7w
YzfJi21QsKADd1uPMT18STG8g8bh3NRdp4a1lNKSkxk2wz+88d/3FMsb90wQ17xw3Vi/7ylwXmU8
eSzF0BJOGI1R+NqKJYs5tfYFTnO1k9YACrjS/dicNb9qlgLJDJ3LGTN8fYn3be5NqjZL0obJBB8i
VBqYmGn4hzXedP5jEbXBdNs8GZeLzXbkbxzpyGuNIBhh1UPH0BF+B7b4AFQPMmCU5uLE3ya6bJ4e
X4VkvP/4arASvMO2S9E9iiy9lm3yAyPoPtLj/tBBHtwnHKnMRhjvccb01atonIIqe5kDfNhMJ2Zc
chTBYNwyn5t81DZpFpfrBLMHGoPTPG12UayhjChhMowM+XjsUl4TrBZrCITlulo01aDFxjLYqAMM
HdVnZuR+7blLme0AD3cIqPcIJ/QpMz3iH4wA81bPaYHWUs7w7ZAVBh/Suu2PYVEerJAheKkP0XOp
J6+Ong9HPpdo7RWOeqMZ7NCY+q/InN2boFFuG1RYfXojCXeakcpbGZUeqPASrJLEl2cs7OipStdN
ZabkbLRX16vUliq0gCHnGF89Yf4seouHdsSltBNFVB76HvRlosL+ldav4I/Adu3gF3ukPdFIOXWL
AhCIDdorrBrarRzOedSz31xzjI9WFj7jo8dDpKFsT2a0JjBtfW4igF3wELgxSGQhrsQWnJ5vDPks
ItzQYFq3HtcFahG9TONz25BgCzxmi5xrv1ukrk65aXxx5uwZk9ov8uHyTSTklCed+59z7FORseMl
gAJu1ZmPSqc3rGt6bC+dzkGWzPJmUsZFEJ/0Uatf9Eba6znBtsQk54TR/sPryY2ZHC/i2n7vlJbc
Cd37IXb1tezCm2mj9nSBA1+3Ykjc1ADKSrhePSMP7IDzuAnMqtw5HtdLnpFhbZPoachoI52iDmf/
oqQySaDHSF20cvhM0UPIktld0zHS9ojBLzBuXGIhFQfsYQpiIrpcGm0fiqcuEBinJ5qkQrNQe4Td
8YqyScfQhJ+JwX52yC3nJucyZUDZqq/QFFzc+zOGPJ9jaoOZCidfmBjEDQf5BduweSzmIjwSsB5h
3eTlYhZnb0BzpXec8+IWe8l0YPhCM4kUrNEieikDpV3wNGuXx1coE6gnl6aqd4llepiPiLO7WvHI
WJa3KNKnzQwJ+EUNCCRTOiFY6QToCVwXP7TatJ/S3MOtlBB6rK0uWjdmg/v3j8uRzLDfh/Q86/hM
GYyZ5MSYUB1nVgbV9Q1GNFZjHEIHO+9+aLgNeCYHHzBsweONwyteouSCWLgFc+3ARpAlThaKg8w+
J97geN5BTU53RwDeu9DxEEZEA5EiZFqic5I+me4njlCYS3tBvshgPqWV5tssc5OQiTB9VSw+DVVf
naroqEwnTBovL90gNlo1NKBIZHKyBsvz+YiPZoyRJ0RaXr6YsQ/AlBjxH3W28z3JdROf0BCdNczi
hxk02Orxt+ew1teDnduvkInivUkms+9pp3SVsF57gl+b0YzifdtnwocVGj+XAd9wVmm7UIuAZXnw
fKch6o8F+M2jw7ByK3AtrMqqdO6h060AT2U3jdHX/fEiJSZ7o5/mA15IfRPPVUlDrgvPoGrcE/Iv
WIu6Crdmbp2C0sbfKeMdBa/QfWELz+cmMSCmPL4s6U1Xsobr47JnT4JfAH7cJwuS91PYcXiFWzVu
/vv34pzwij4XHowa/sjjz4kuf+4s7z7lpDdE2nm3aXkJnF4dDa96y51Md2hS5vcgBWUISkGNgTXx
bkobcSCHaXguXeKZ6EvtxaymDpcsYaki8u5hq3XvGuZta9Tkayhy70XLsSYtf8hLq+RuNvL58auA
4tm9UjPomaDqfaY734Tl6idivPqpCJjlNuZAXkCaF0IJGiK/ha/IIZOhxfYrDgHjhCponAzy7/+w
VzTM/9hk89CkChBjgi2FZf7+0GzH1oqkyI9jh2YwcO6JYDIwbbeK+tyb7GtBC6ynpJXn1rUpzgKq
smpr8JApXFsytd29mtzpSNj4G/Viw5Nl0ISZcWe+OHm6tNAxYXRj+0YHIs3KDfVXf39M+P07sKi3
t0zhCQ6w0nDEcvj989kpmRySVQ77fwsGm68QQG5WZWNPaSIqlZAqDWyiT6U762+D1vBIB9uZyymL
NjJYuM/L4U/vf0jP1q+OXnKJRDTMqllf62Aez2HomfDmo4MLwvBasPXc/P03IN3fdy58C55ga8y4
7LF/eWzo/yTcwDzsgkaX8uC2owWfq+teJ430iFfEdDjZc7i12z649i7md1o/L1GLLRqof5yK9nn0
GKDnC46vgAVmxgu0cwy826yYFzj4OegO57t6vDz+g8iiDyMxYqYR5rArREijXuDJFyDVGzuMwqe0
zeQLhdWUsRcWALTlP0pqzShnWJ66C50zVUmycoSp9h1zqFUi0vkLZ1wNR9NYXUeaE3Z9h6XWzZzw
ZC8vj6+qYgpPxdxi2cry1o/dqlgNbhryqGQwGecbQNDmGzE7GpuR5kkKGExDUQWQPTZTTK42qnQi
JNUIk3jIcETA0CQ1H437Qk05FDdxHkzbBUCc1zCJvZxZ4gxWPmHvj59Wdz6LNj/YcojfHLc0T6Ij
NFdG4TFrjK92EUfPj5ehjylnw4+6ab02emYsxQAnZOBGQ9A+BgH01RuwNEgXTymd6vIWo8HQNRu9
BqE5v0d2iSELh6iBwmaIb/jS74S3wvfeqanxlTogPaPHzVLPZNFWZQ8/XHjAP0THDIw0PedLnNfl
EB7/WPzsFpyrjZ/67Jl0u8FhY6/TG9F5WM6rzfIVILj5oL+463nu/cdS91jHZmL5q8A2UiLQjI4f
L2XhMAtcXv4PV+exJCnTBdknwgwttqm1qCy9waoVEGgd8PRzoL75u2c2GEllVkqCiHvdjyNBsiFk
TH8RXQshvfJX5EQ/hXpGKPC0GbphuNqWbW5tqgmLv39YqROLIUgJgPD74DbfknpH91abVBiyap6Q
ULxqiUefwJ/8vAIf+xp/NF0x5mSHeUPf7L891XGAQ1pJuK5Jv6JL1jDZ0c0w2c7SDlQl0BoMt8Fu
MIKs/e9Ooqp3gEzQ5WGK1wsd9a5ffdXT+DRvKscdLp5JGTifahXEl5CsOO2l04YM+p0y6h0uz+5P
iko6LeqjirvuOO9VQ8ws3G4ORd7ZBBuQp1raZXnWMFqfc7130E7XWrlDp/QyH0uxMcqFn3TOrlWD
emcjVl16dDzeEClsGUSetFitXupey3ca/TMqsh1wjoJp89Abw8WQBnj/KIqetR73Ef2Pn/UY+XTt
CJLI4mzcN2PprOIhcO/VtNf4qnOPk55j6bRaCOx+N5skpWjdoyBENhOFCgIhxS7dsbY+2tXQH+e9
Zro57w3k7tLegcnbpA1X2gyuT5dAMHZULb7EnvLfhnauDVIGr9rfP5Dg260BtEC6n2p8pQzlEsOE
/K77IWtxL46OXSCJe3uXd0ZzNwWz46Yb7x6oI0JxYoiETguqAkCGFHA7qimFJSlybODFSD4hM6sn
C1PCiWr62zjJx4NS2qdGoUOQTmHJBXpfQlM165+NVqnjAp1LsVYGhFI+8T6r2V8XF50DpSN9Rhxj
Xnq7QL6kMiAlINaP3xviV4Om7fd/D6WTOq+My9+qXTVbuNfAJnK/X9l6iseciBykPeqm6kxng9DS
uKVhiWowYjyuARy/JI4knF7Tw1Xrpp8ocJRDE5XZ1smpPWVpWyxRitGfHLVb1NsZKekkWuZNpX50
WsTPjalF5GCISfPxawQ/s61Mi1pK2BP3WjXdTkqcMaxy0yPxLQeZqmfZSLFTs8A+B5YvaFzQShZu
51wqz3jJK/KC3KYMsRETRKNhEKttaa29vnaPfZVuSyTGJyU791WCxIiqNJCtROMV8R3qejsichJ0
c/w2vlU4OfENNEfHGyVZ3NMxJvLVsvPaHnQv95s3en1QBzmCJolKGoQMCtpMhiw0g953VYrNfAbV
/zu/4Am/yRaKzXx83vw9+ea7RSYhyBRIuBRMj2rTDOTCP+chVm+7DH+WdmPcHD3tt65bDHtBxMCZ
JUmxTEQKFlT0A34TmUBldZWtoqq3+ZYaDacqhJcaRuPIz5poldhFWOI5xmeJhvAclcD/ueTZZxXy
dm4FDam0wSrpy/TNiIKzGJv6ZeRyuM+ESVl1VJO9PZI7kwqsdEFgMkHCTbDprATQd5b05xKiP3ps
/pndmehQbQWZJmRDC0voHp9dc/L0sdhqpOOg5jQG5FSJxaRgxI06uEs7VuXbANPWjtzgNHAWr/Ft
roYychhIWxyORq79gZx8L81sRQv2xsoM+80EXfcGPb2JLgRpJNtj5fkBiDGA9c6E3EhC/cVUJrN4
LglFcpF6Blbeno34M6Qn/EuvXZqyphU9Egeup1oYqIwjLIxyZAbmug0VdoOzvENkHRIA/NInY4aA
hDZnZwf5e9SX8bqmNWXkXrmZJx9GhkLUs4KPwUFEZcaUeWl4dGQihd2JcfG/vfmYXaBuyhXWl3//
gNfb3Kb+iCi+8nW61UMWnmcz7LxR48TYSNgZKFWaBblHxZuStSai3bIccA1SZJuc5nPmEM4Mef4e
U6dj1AwCKvRUSLTo6oqxyNajRkpaa+rnyvQmFLddtAutqIaTJX2kz9Pe902rLcFeszrQpDMriIne
wlU6FTplo/1QCxclWAFv/qlCxZO6rNVcFQnhUE/8Oi0H+k419ft9zO9oBrM2dZXse+GfmikCqU7h
bquQSAhzKJrPxkaZqrO8IQasuAcVPtouDPs1Dlrr7CKDgRYAPBnc6DWYNpkELqXL4R4GoXYakzFZ
eYQUgbtiTdQm2MHTVMeqSoAt887gWFDpWZc5U5m/fLd5ngKwtf7GvZmDXu3JBzukce1fQre7FmZE
PTHqym0q4NGWEwEM1QGfqUc4ndnpLwgaD5GDhEqxlDNx0T5RnIm/YFpWP5Vi7J6lQpgDij20RsGy
iw0aGiJ1KM5V7bEhA28zUNF7eIkEBZdl8u17GtX34AjtehjX4qWgj3LtmNIoeFwu8+y4G0fvqrWu
uaPkgVYVayXsET0+1aHbHqkpxCvANskUrSOv8yabFNANH/KC9aGAIccfYk/Yu7IImfYMHsEOVG74
VThRuOYEJYCvn7RvGBQJ0BUxIVGK7Deo49LFgE73kQcqaUqZJtB/EGLKlR89IgcPtU5CAjju+rVE
cLjLy8haua0bvJic2nT48uWoWf2za2OQznU03WYPY7nNCBen8YP3knpjYxnhm06C94I123hu+zJ8
i/J6VbdW9Bz1kf4kKm3XTffKhrbZZaFGY8zaezJrHoF9qTnNVv6k59YKx73lWE9DAtEf8yHDSCbl
eSp23/fo7PKsFub3H+dDKhE7PRlaN6vLq4c5gD/1AyvbowE0ju1AHTZlZnRu4a0ui94OyBrv3XXc
oo3s9Q4YYKMT92PyK1L79OoofG8sNNXhOEzqzwjjzbnWkuPgZeRpI8JfNyW1kZXSmkCu82oFRTVg
DVpy8msRWrr5/J5P7WqlYyOjCznaPYseznOh4lbxgs4+WQPkY12p0n1BIuFfB6akNsGlxy2haALa
2NIdxbBQxUxsXAf2D6DCy0Cde6npLv+01ex9XA7JxsBd+5FS5EhwevKq7X49QsRbzNo7reXi3dbi
R6N1wYveAZJibbdK3KT5iMd4LVtTeenrsdwRFYLO9v/O6EKATkfMt3ra0F4C4rIwJ5Ol4QGjIw3X
21l6tid0hF8EdayVGPUSj4vx7ir6h0rC45NQ9Wjt1hCU/JdxkMM2tengQo6KPkSl3Kuk6Z5ERFl8
MO2LipBwgQW8OWCHw0HT89NPx9VAtMW6hI24QiYP6yRL1K0RBOpOb3VjRe803g/AMFZO30aI4txk
zyOflEprd+bAKpI4FmYQ6Ph+UK+k7J6CU5Jhf2rj0rkCeVumCkQrbXB+E+pwNz0qwjIRS7OPXxJc
ml+10hNnhsrNIyUe+2zQY7/1mFB6UvnKXeXoE3TzCsk+32U4wLajgwilA/DogWDN8H79LMaQ4HK3
6u6GMpLzNAi5gcSrvNZKfol7rzzpCSWz1M/MZVR21THFHPoO3YCJEra/lBgNkeN5sNBJrjAObXHy
Z8fEbc4pvaprwrJ5QZYEwjiaRHgVjfzaAe2Aw4+eH+dLX9vGFvWMd7F19d2jw7sKmsrlV5bZiI9V
h/NN/+WwFDs0aJqSxny4tbFw4pwSq8BvohRqwMwQOV9uGO6R0PNy4beFurOV9GD21AJrHH1elEAN
1zOoBEk2Xhw7Soj2knuhyoXSlAsP0jvoLdd/a8vJB5V6zkPsIxW/wKjqx5HECZr86X+Rz6rL8kUM
LwbasEe2Z2197xo73VBzy+CItONT2EE0tONKWdAictcV66TVoF+TyQHjG7W7kCmTNRRlX2lqEC/k
Cfcg1OrUMlnRbVFtbFgUaKKxkievXUPVwa4KmpfgDarSHbBFAwmDqwyjUNTHeRgPJdXomBNW9nxq
aqe1F1qP7YX4KsiPWkezAd19q0I8wlmMlSalZQQiZV9VrXfJ+cxWVU+cXBd5zNvMFjCFRDEG1qUL
699hJ/D76yRLoVnUF/EwVuSr+GdJnMHNCeySOY72yfoxugSOovJg1EPpbwN+0sYLIBXptWiWjaZE
KDq1cvouaHNjnduM0AteK8N9FvJX1QXx1wS8kGgic9VVTooKb5zZwx6UQbBA5L5ObABVha0BBhU/
UzfK6LH0XbyJqoYBDxzxXRi9dcfeC9OFT6LOKoXQFMW+zxsIZNj0235E+VY6d5k44Y42LgTmLOaX
oxG3ZpT+iZiL+tIUb6kTqE+69J5CD/6O3jb90i8sOpZBeaSi42xa1XrRqgjEoWMNe9/i7rK5tRkt
JZzOP43erW4QWlS1OBqRPSy75o8ZC5PStWkcfRc4Xw/Fc92JJjzySwxJeBaToSqNiaeErZyFTXPq
k3atlg4phoHiHDJnwJJdEadajO1JTC1hWfUHz0nwTqrVqmyM6kj647hwe2S0UFhxqlfKb1vvvPeJ
qbCzuQZOvZhua+njlzrFqoaUDIhkoqiDw4RSU+4c+UTQ53dav1EcrbqSPVvS1Y6VrRnE+ikG4LdA
lYFiNpDRkcRefKd1TtlXA0HiKlzVqKOORLdts6aD9RVr117/A/yZ/EExrLNJmh0FYA78IY6pHFCs
bMWpMWzqG1AFCDlEbqF+ZgGRbKNenAKfSKzCGwBwm+OT36vuVu+1E7zp8YgMDH80eCtqicBlzbIm
lBBWyDqEwX9z2ykCC3H+GGO/cmGfjEYcbP1i9I6Rs1fnqSu0ihNvhs4416gwDQhkUFmoue5nBA0R
m7Z2NlV1WLK4EstTUk7peeXICMbwYRcIrlttykgqEc0zMevXqoOHO0Xcp8D9Wwg3CUhLIiiltu0S
ZIt9ca2gXBRxyK/GhNuO2sggmAWely7aJ5uuEB6i9OCFyZrBq0WIOravEB2WqP5pP/t9/V576jUd
mSkjdj0OaQirQilosnZYikTTkLFnlf4d84Nv6d6TU5MlFKiVuvdGsHk8HfqQqn5MGaJ7RMkP3Scn
S4aJS1XKYvFrN+4xTBhUVUs5qW4DmHiAiUc800KzCFPTUpKkNKA7BkLVotM+VZ8QSUM2zgan5JTZ
VSCzUbRTgQ9yrAzAKllC/m9ocy0xDXMZuuFzKAxvVyo7rf2jxXmyF2Q8rmNFymVd1a9Ah/IdoRjO
QfgoXx2AzStFOBhOID/upU6ivTXQSjBNax9HnnPuA9hMDYGca2rosFCokUzzX0A3VLs6wJnLsBaS
X7A9TZ2Lo+YmL+iQwgVovVVIawpxCA0zSqsNc0y033aY8/m5dQ27B1hQQZGcItpTaUpCz8PfoO9L
Wu31Bwa3ctnYyaawsLhGlB852ydfTv8hkNhTKnHXLdLcXWj3VOkNrPASXh1Yy2Xh8nV45dZXCnMT
dqw0WrN4h9hEek7N6N0kuDm1jWPTSSevixpcV6iLPnOdvVTc3wjjw5WuopzWjV3sGhcX8+6hxBO+
cRXKxjEDl1ZGzXbyohMYqr5k5pVJpUoRsFS2NQGN1yHBoa4m8bVyUA50AbYAydU5dEFZql62I9Rs
3bQvfds2x2kgWjC7Wozli0NddpXG+rtdd1j0+7svUxBJuf6bfn1Kzhi9sRHh9q0fspvB8njvYqQ9
RYn7OxhZ31SKysltgUosTONF6xW5cDWh/jDi7qokPkL9CtI/wnh3S3cf/BEn1FMfvVKWZ5SRmbP2
0xIHgQDDYP4CX2Bt+zb3sHJVl67ERBzoo3UZoY4ztvAlyN9lnZl3M1WOLrbzziicW9HpmFQIbR1Z
62ypIhRvndXs2nyi8yvqlm5RsByqIN9a0kNRDo5rPSjM7wRhgXVlwtUiXCalwLGw7LbfdQWJQxpk
ZIqV+tELonaZQSm+d4ihSlo0a793CCYAozU1arplZvf5lXbnpcvM4dL6w6PnOrg3U6pLeVqvpdU6
Ly1K1Xvi4oJxQ+eFWmdyD6l8Wf6xA/Pxoqke747a+GpsEMnUuc2kIMtXYPnM9YgS+WFF2lfp/wl9
CPdlqI4PLXahPOGQW8NGyHFzQZlS3hrBWrAVWDFEtfQQUK9hlj0TH7m3Uux/YIoM7IIR64mQ5lDp
7zrbcY9J3L1FNSNLE5JpKJ2s2LFg3hddpp0qN+xv1PCnX5pGDHBi9jdQ4HTMlOBU0rWKw3Cjl2QP
+B0RfXFhgj9Rlb2UynuIo3inRnwQSSOyJ09vCnKuybfV5Yg+3uYiHsGhtAdCkVMUB9q0LjfI51tz
VSRmKQa/IdySr8pkYQHN6s5kuqCO400MLRNyXLsE163uPM8/w0zWtmVO3msbKds4wn3gIEA85LBD
9MQnzLlLMXwmOaDNKjnmQkCktkMmBIaCqUYbrswmszPsSlLD1mpoE6VnlAzxmdLtSJoGEprES8Ie
8rVjseZtm7Db6qn9aG0jw883/LL7sV/brWEvfcckiivogm3R+dPn+GmmeG0yPPK72hRfRk2aLxTR
bE0k0K9SxUkEk/q1KyG7KZSbpQjlqjYEMdQiLHZeLotFpDqPykuwyVnBxmJWfMOcN2z0ZoAG1P+q
ZIUgh2UCVsFen5iryTJE4vCTC+PSi9I3GToFRYSkWxSd+ZGXiViHvUZ0ro7+BXdKuWjiAF9q1Mld
UKrGykp6Y2toJaYihsjRWYcCOjnci5vHunOnQ4XlOhCE+4IeyGAUfya4uCf7BH+aBpE+iIwdeZYR
hoyNYVbls91ACFO08rejKJLsPo/2DL7ffV1smOFehiAV74he0Suozjm0umoVkin0jCXLRXzDigCf
aifDt1gthqtpjTcU/erBKt5kBYoo89ONRI66NjQuQS1JywsLF8uWOsJCMbtkp5e9AimJjBrPaiFh
miUWgQh2ZlJF3SolKpc0Vy88ESNfbXPhh7sUbizd9XtYttZ1IN7q7DjiqotMrqrUym419TFpAA6x
R1d9jmPllQhF4sfy/Lc2nPIAXEudIr4HAFIoDrCOqDpLQ65JSxoQ1kkHIDtpXlzpWZ3EW7+uhzXX
WLQkrmhPNmYo8JWHtHS9ZVYTfAjuVNVduTIdeC6cy9WS6Y636AoYHaWAK9Y5lY7nreFDGJ09Nmny
r1AU7lsr/MXVFnNcw7gWmyEtoAbMpCtNlBTZKTDD9MlXCSnIswDhkO7vZUSZDTrZIlY8NKQUcuh6
YB/MS/s3OajuTTKHlzbhkrbeR9DAmUjoRQUAYGiTDX5rb6UxRxj8hITHkbHOY0KCHoMNwgF0JPPt
+S9cGq6MndbGiFWL+uJ8x1FaKkjXqD0Iu9QnoC/PF0eM5XpODiaQKAciHr7E4lBOmyZMTdpd0+58
0JBhm+++/9RXxSFocn1cNtNuM5Hbvx///b/+3uv7v8x3mO8aIN+jQDc96p9n+ftf5oOCWgm4zump
v3e///f308wvY37AP8/1vTsfVed3M79kStn8n+9XP7+7fx7xz7P/fc/f7/Hvq8nxFfIep7f3/z/j
9+P/9+71FoKq6o7bfz6Wv3fRtbr797P751OZ7/TvZzc/0T//ZX72+V74tVlPzLv/vN/vu/7/R22Z
v8R2nF7CPMb3TUwcBjzfRMbiDYdWt0GHFea7GFJ9Vwlc2983S7K664ic63IoYP817aXNFX8ZB2V2
6cMRFWTvZvdKbSBFddDj9E3IGL5JQot5HgDCF2U0HnXtUnlL4Lq9j/q9TU3zT6nZDw8X/SMfwh0q
A4pwbtHSZLXkzp4ATDbteWdlSf2K83+JXjp5GrWGVHilFLseHfiT3YDp9Tvd+pHBPG6SF1B0zYHV
rnftJ4IonviZfxVFWrK2s5CMywmHZdC4X9oOQBCiSNJnHXxHWxv6PZ5uxbkJedkZ/L07QoJGb2ut
kYtJAhgDAubb1uJ9ala9DViuw+11at3+1fgrt9SmIHRt3Gll7Bznd2AR+reGuM+i2MuNbUYVGee/
GTFvRcbrhaFznpQG0hMvNdl0lHXNWzl9ZNOtamC9Sm3+Qw5G9CLD4CMIjfAiySJ6oShMVB+LveN8
M+4IeMJftyWJZ3wmjTEPWHuEgayeGAR2hmjlK/6R8GAlVAusHM36qBMmaevFtiwn4FUUm29NiBbH
YiJxmv+a9ndZ6wTbSVNFwGSRf20ocCFiXaV2V0HtCwKwgkFcMOO3ohD2mwBPXJEIGUifqowrXsjv
fUTTksMW4qX3O2vXeINDHnbVLJEmaFxCjWIvvLy59brNyA9SNKIMSS8Y8RvgXdIoiWa/A0HTPhoN
16dvdNHebJJgE3uJT7PLCLEkhvF6Vuwwcw/26PCAg54BZJAEbXY53Tlh3H3LKRex7xwto6dyp/bR
qRQVYetKL/aN41greIViDZR63IdDo7/TjVGHtN3DTUCDrgF065m3MxUjBsA0KHpGUzNk0FlrR7Xv
rYu4UM9BOqqIAw3opoO94axZlmBsDu7QPqCloeMd+RYq0w4fqiKLU5dFn34iw2ug4KPwK/fWMSPf
JWGBkhjQ8Mnw6mMYEgejR8K8SccwbobBWk5U/k6OZfmVyz7YmcJx1lmQAewBL8BMmt4eGhb1Cjsk
ffhlxILTCFYOyQ5HB5Qyaw6vOra9mT5JSckoK6gkJaNyJKamvU/T35tbvQzTDTEFiBEKClfQxmxC
pUbdx7hU3zKr+NU6ro8PE7S1tD5JhZQvrEfp5Vd4Tx0Rvil1Nxz1Mo+W80MKOya0XPGV9fzXAIPl
sjGG9DD/tXK1dzMFdk60t7pP8ZSe/cEuzr0bKXggiSP8vonc9EDQIFLsHhDBmL2llMCLpemOMXDo
vDhGbV487Lqw9xIJy8L945NldPQodu2CgbJpqor6JCPsx1kdJ0ADia/1G5X1Ae71ehTpDcVNeqs1
2922wK9xnEJ0VlLxq02D5yhNYNxCXWb206JALK1uWyjJKyIR52w0Oqc0gRgb5FSEEtuFPKN/6s8q
wiXMrzxB3oRbDwc8CT2ev+H/x7vaaD4ASNbXWrb1VdNN/JUkq+G8tTs+SmIIzcvoY+aFI4XJxIuC
mxqjpUD98BCViB5GGUXw7AhnTVAIKMlgLRwjWgHsDc666grMPzLaF0wmEKNyc95o2Zhz5hrAslkT
o4gBmNC4BhKSaDH1Fh8weMKDSilgFayzwtTFomStr6WCfO8MpyywjWqTWWO1SRzfYDWkuQdClDnB
RLGuXLsAQJQUuB0b5WddLkge1c5VQqqGVztM6QYs6ZGb5aSUumTs4HNamQJtOaRq7xUuB+QOYKuX
gY8xscoDFVdn3ZGI+a649aYKLfEzYKBflFFX37B5hQTf9YsWHsQSfnfwEmaIC8a6VeiRwmsSQnmS
gdVcuBA9C6TEz25BY61235VG7sa2CFBLp/Ud+g/9AY/yynSrKhrrRn6QLV37nDTKDoe5dncrW71n
qhkdE63+GopCjZa0ZVUWhUzgVLraJ0cloowf/pmzfm0xd39YpRc+srIMdnnYkGpuB/Wd5Bu+5iHN
t3Q6ECmYxUeeQ65raOs+xoDZ7tgPn1WtnJpxtB7ORIGLWTpsm4xALTmS9RQRhR2MTvkryIqUhWMF
hVYt1G3a1MXKT9yJnoBDu5rMRyN9hzthuHyRRSwBiiXjVfOdPwMNuV1NnW7jJIV5aEmmuQ45sRcl
zno8uja5g06sL6sRQgOthptCgnyuePc+AhAdD6W/qQ3cKfPNXGmdJ5e0FxIB5GU+ZFcSqUIEDt8K
hENpgkdVEAnlmPRHvKaov6yjEQZvLujNx/cmrH6RixNRQ+z9g5mrH3pVKawuG5/2L5onrlsEI1GI
Zg27QAHjvkbkqU1xec4VTgAzipQIss6jjlXi6xlH3zpq0yaaFEHFQAK7NTY/9MGxKQGHlPLDlHUx
BPTu+Nchl5K+kROhQG///zlOBSjf0Bb8wcU8pG86GY3jCW8tKWOtylJhFBNmht6CjR1V+feeThdh
AzIWdk50JvK+Rk1He11MG0h74vi/404eHvw4Ns9KHeR3M7q5cZc9oZfLn5zCiPCKGTpYGMBkjYMn
2zNb5RQans4oHbVXADFrCzPEHb1SenUDCHuTnpV42ur7EGszfmTS3KQFkyLbRGw/X5gBklICGOF2
+7jL72lSFdfRVBch8pK7nbVgKzKTgFN+vFd3usfQuSfFCYFeTIIRt/QVUq6oPzq51V9Y50FzUMJj
rTJ0Y4xmN9Z8sbcIrjA8dTjZkxaig1tO35Mf5xKydE4dImmtTRqZ8nTT4qQ4jtNm3quJFfveCwbg
YNAqfluyiyEiUZFiAHDRTJWNQnOzYc1Nh3A7f8rfQ6KbsrSdD37fnv/09yBIwDfITnl+dUOS0KwC
sJ/ep4uR9GCjq666Xvkw9ZDs4bPOASSpzANq1kvYpWP0nmxMJf5vDyyqdkTLR4gfx+PQlHt8NufM
ztRbHIzqLUzCN4jUoIHcqictGibJWtjCXM13mTdh2VQHN984mtUt7CEffhDWtvXRBxGKoHlLr2zz
X6HCbG7yG712KepA2ytXLlG1uwGh+LNoyOASAJw2/XSzJO4PPTQg4vmvtHLjpa81jN+9ealJE4EB
q4/P3kW1BgslHKKPTLT1Jq1DOGtGTBuGRILrvLGqkVjMlipSQtuI5alQNyM/iYVrNKglFaU+znsM
S80h638igRRnffp85r2qOmYJTRts9uLs2nnL0D3dY77NsI8SzvmNm7LcCWWI4D/1yd6PKd4LvRLP
NePunVI+MiYletb7vkRgjmMubZsF4KFgr1MguZMNltzT0SGuIymoIv3vGKpqnPhYgDY0qhHQqYSo
EMsOO29+iCP8hFxGfwD+yHVtwhP1qVEgUmMOuepML10D1jQoC4zyOPrazrOUDGVO0Xzlls1sJkYF
CPjMmyKHG5yeDdjoMsj3KawvJh4FAPt82vVdh12mc8mGd5ksCgpCJysk1izUKOQEiVqs5mOpWhqn
eS+kOqZ4FRHGzdgBrACKTSejuZCvcZ2LU0hsrYcQ0XMtKMdbLSg52Y/5W9I4e6Bsw5NktaSpkX8A
mTespdShds4z7gL1xoHeHem1SGILQ311ECidSQAtFmkba69VFY172roAC5D0olMJ430V9/I1plK1
0C2rPJWBkK+D0j7iYQCsRiV62cdBeCBeKsVni006nkL4zJYANTDgn0Mu9wOIEaQ9zAVFpn1FgCof
SEJuJhblj0Io5dq042Yfh4RypHrpLnVFwCDyux990NDkDciawWw1IfzydR1V7rYJUocBu45e63S8
MKxrb2ZvfMVRfEsDWo4zbLzK4v5ConB36U0uCFTIloZHRshILIrjylM20IhazLeJvZR0vWDS6xGR
p2TeLKm2tQ/DaoyX6RYnY/PQveCfWwHK/F2KAhakDiM5l+9rWlT+QzUR1gw2A1PrCeUhZeMerMBo
F0Yphinxia+TPpXq8Puy+qL8YGZOOZk4vcqMV0OgslCaNghVnAtJVPwyQ3uj22BMLA8tfoD1ZGX2
rfZRT2OX7cb30aUphNB9II3EkjchDFy+lmatLXuIqNSDusXuQj7WvKrlO1JXNEveirgqP+qGeWai
mR9c76YIhPwNtcjk49f9e2vSNehLZdW1ustZXbtnwBve9x4xapjitAoPNXjbwirzj+6PH2XKu5qj
4Cd8S6cYbeYfQQfPOw2i8BZSNmVWVXzNx+n75et+RA0y35TB2QjM9L3OPbTkqVN/PzoidQN9M5e8
JBIWAXLB2/xcqIkRQuJk2CVaWnyAZlqoTAPfSJNE9JR6YjXfLc0wGCmm6SBn9ponJOVP87M5ruut
eWHlLp5eo4pEcYgb45XGWXe0tNQBnM/xYgRh4hppgVkZnSN4oet8nHUcGGNAXtv5pj4YeDFF8Gr2
CmoTG2nC/KqIyXYWrBWMM0kf5iN0i9P8qkKhMc0TZb+db/qpvoHtW7zgYetPRANWy/lVdUjCWSMM
CdBMrCHSa/fzv034FrYJgSjfDw8SZcfca3y2cDScuwEC4ferKno0MJY7npzOiV+6QWznh2eFX29L
ixyI+W5RpR4ZUb1HoQJwVGOD9dP03ukVyGWFpYrTKWDKgPpOTazTqIrssy8xCEY0EPZlmnqvXn6r
m34R4fD6LPwKVtr0ueXT55NN385oDava9KPXajDdIwgqdYlEWe7yDBZyUCAI7QXBK3aKmCbsw+pK
jpBcGBQRPltN2hOEX14AiBmg9+4TiheZp3oXUfUuIXGtuxruWWYKgHJOCdw/B5KXkn2hlZ+RyPQt
ORPKZr6pQa6NSvO9IEp7FdaoIhOfR1RUMd5J9G3V5KeH0PEWt/gvdZ2ZuQY0sA+Cet/nWbwSdRiR
3JY2T8BHf9DcAOxWoyYuNMRPrST9aNRzB3ap/8GA4HxYDmJxWt0qaoVMviZgw20YfciXEjjuBPlt
YdLQKYyArRnlT5vm0ntOmgvlihQa1RArHzXXzDAq0ucWLJ5uoYFx0SnEKsK/PErlW2ScdCt9GSI7
ebTkbSlCdXZ+m2DVNSOEtIHx23GifovtpV2OBuB7VwaUBSOA/vMXpnb5NUisV6Uz+7OiWtrRzjh9
AmQznxqnm9Ba/SkmH+SkNeGI94VvJUqiP5lLM6nR4NxiybdviXA/qKsNeV389BBkqXW/B1RmPZlo
mykRAHitM8/7FHZ4TomRfGljk5MDAy0hQmMBNh4lV2QRmarSgMsUnU5F7Vsb1x+NT9bwSRR+tR26
rN4n47nLyWRB/x+/WWq1oeiYfNUxYnsdwiBx2FH+GFqNjLYh+WpAdC+1tIsuA6IxTdeMs9ohmSKU
uvgihOCPK9LoKdJxgsuurlbz8bTxKcMzIAxOHK+bIXnSvBryWm41n7h4e8vHcDuE8QHeRrUJgpBG
TiiVt6KjmTO9YjdWaClCaSRACxYgSDDrVe/KjR5kzACbGmtfPanw/g9b57Ukqa513SciAm9u0/vM
8lV9Q7TbGGEFwj39N6D3f/rEif9GQZquzqoEIa0155gA6Auh381It6866Mk1yHD1va7TR49H57Xp
CalS6OncKaCyWDbD93EH8aX5rgwv2mW1q47j5P+GC4wTYyDuygl61qSqUN/SgCisRp3wvphbE/c2
1h1wTs1UFjtLx8qq2an+vTWSsxFk4r0y0xN3g3EjInw8DVYVq4ire9TI9zL2HgU0IRn31oeG5XSt
K1edTMLyiNjrCUAGq+srUNPYc7pvwuneaEjbz3DBg7YvzjXTP0qEoHwSNRd7fRmUF/+I6H1vxwwq
VE4F9SmL+nplWnCyU5uJSDaAyeMiG56cnmqOZSEj2C7fDVTmky0bNmWRQJ3UpR0qgvhSkXN8EkZf
PUs9IDRA1MkPQ7kxNpFKPeuhiS7dNnfC9rutn3fy+2TsDVvlPyretVHCmc4ykdqjQ+C3suYXzF5/
LwznbnjKvdHOpkWXSnMX2kP9mstmD/d+O7CL+aGpuGTz0+R3Oi+KcE9EatmExzvB/HFmAsGz86ME
7r+BmIG1sM/NGz4X/EeD4/0YOGckAVbfGn7yltRhjdiik99BHkxS4ay0uIt+Zll7AKiWfTY9t54R
lBwkjAxZiwZOQ/EOXLyxPCkcCpGh2DSOnnXidK4fmRjfbcNtP5zyl5Fp3r6YdfcjvehPGdvoB2Tf
cV8vv7m17d8E83iVWg2FOu7DTW0kmCZF+9kkoYR0ScoafqH2E1wWc0/vHdqwdeHfje06NkX/WU2s
0i3Cx0+lZnaffXitmrb9MOT8FTrdtemSj1QniMnR4W63BDDS2Gd26ss+39sILXeyDL97tTkSJyv9
p7iTLwuq1bHHYIeCkt01yz38zCC76Oo/9yPuKha7xSPSot9LPyNqIQLYcVQcuP6LLQpN+9D7wWnw
g/wFER3LuYFgx0JLfjqWJz9929N3IYjsfZ0w/0bC+qyBbPEBDPWsOue2PF32VEn7WOy8cXIQC/Db
5UZJ68yV2T31h/BlQkOdYAz/TEmDPXQ1HGPKXfkTlPB3zynUqtSFvI3C1F9t7vhVbI2fdQCktyq4
fNx5NxoGYJtZk3c324RBE6VJuLbGdj9/xM+8BkBr2mi6kmhfDKr8rEXyjyeN6oEkSz2NrfHhznN+
tTR0PBxSvRnjUZ/FvMgEt4SSGW9OYaLwmjJ0430jbgYfBSYaYq6MYCZkBdb0cAgvhrrznDie+4Yz
6wikEHz/zPUHN6koClD/nU7dRL5dk/spXVyfeEM/qU5Yu8tTkwBiXE3zYzQXHP55YnlNhz66QxD2
1sfsAbE5/Pfw9znypXeoq2oCow2SQDqlqIFN2blO7BOwj3qfaUZ5KubBlO2/A1qghHSv/zz2Tepk
2+VNUGeSrdUZOGL+87I7hv/9r5cXljdDNU2PTYIayfcATs9Dz+rwz9H/7+HynNahuzbxeS8f7e+w
/DfLQ7V8vr//rZE8VTXuzWFMUGSJCSZPPg/+6ESnItssz8i5d52WjqSGzmvLQ4oo07Zqp+8dsNFs
lSG/oRTMB0ZSDdv/709iPnfXmi/8VT/rdosmKU7VPCxHy3PLILQam8/8lv953/88XP5ZYItDxURz
aN0EoICtk0vldtSC3c7Qt4GvspNxHTI3PhMaE58NvfsGGMbfenENxRPkdHcK5oFccfXnKBfl0TP7
aJ0Mg4f5E28oEyJ20rT8UCll8bQC7afMFN6KYVvGTLAyT8vR38GtMrnWhNKpbNkRdqn8WROA94UT
eZuCHcRKMkUe+a83UnSRAf0jWSUyIzfHNOKzjzdom5TZrySpYKB4VnEyTS0pDsowP5ETGTtgXQ4Z
E5O5dsqoQdgsSVO1pVvvXRDv23ZODUDUTvVyQkJm+a64q8mCpWD0j6hW05nF6IS8LfklQ8BW6GG0
TVBX7TUioGplCA9eOPqq177BbgOJ8d+HFS7UA4UFC5koIgvXyk4Inyh/WhZJemGSEzmApYkCqfVE
pkS1GsrEPi4Pq1R8oMyQBL5R8VdZ+JjGV0Sf3h11RPDIs67Z6EFOwKuN4KXTRn6gi2t9B1PMZIf/
T1OEDsqwyn04rWLBkEm1M8KEhFo/Cd6JPyItFwEt+lZClRrCf6Ma7UtPVw3RSPTqi3a8pNKhEoSX
Xi9OgApJMIftso4S54aNKuCDbpJgiLeTgo4RyfRbZX9MVqzvR5C7VHu1ZwN13UHT+ufCajZFUVkf
bvzVSXlsWqKHhdilniA53u9DsqrkPw13kha7xll08h8UdBkBcDN00WwSlPfo8zvfiLAVpfVmGneG
MKcTHZP3RM3OyZlJlzaDvpLpLF237fTSGdzRhtS+FlTBYpQXtwLXSTWCZKKfiBPESds9CE1vk6VA
VWMZFcdiMl75PNYJSY19AhvPzNjuyrBDWY4llzEAzcYyywm0zQD2deVCsGP2ZQA0kW7q2Z3szj9h
+THe8m6//YWarVhFfZK9BeX3AeXiagx67y1p6ncHCdNpxDB+b4EyAIqd/JuL4HBtJ05DioUomcWI
TTOQ60/rnO0SemKAZwq9oqcqWv2SWk7EHyGwQXnPX6mlUPZGXpxtrMwvTlDhaLu6FupfBUQmiw2q
yLTU8SPNTBlLf5hTUZ0Rkh61vEaT7JJvX1PI4D6IjYdWnEfTBeiuTMBGmcXZxYS9Hes9PZdV5uMF
bgOhDnmFyyRNBgGbCxq0N8lDSgruH2jYQg5bBgWB7RQUOSIuvt3arupTVx+ohzZXyngAYUkGWHUa
DPm0SHGuDdYJFpXBzXANk5WkWN99Csh7OIMOCee+MYl5s02c65CAa/UUUq/farM0PS9uyDPsWb/C
gBEGP175SDOTWAs7IeCEmSNs0S/Vfn4UnhivZeTpeJlkxpJCi29+FbVPE3S2p4aUs65rx9vyiOAe
45L3kH4rieZgHhDii4scH1NJX8EOSCtKo9+tbRVPczaALD1s88LY/naoAnUwGY+p2WGi0myCkGa0
MphFsLY6tuCMMEp21cFu9DmhSPOTGzusMHrUVHUc2e1dL2+Ocpa4j+7gnZejv0MVJq89pUCUeN6V
GiCS1MHpHyGPcJ/bG+k5JcHB/mtpeIC0vIyYDwoXzLFy79DXQyShw10dEG1h1o5OsYVUr/K1n4LM
XT9G6uZCWSCj42eYr0TwqmQdfJYjAdJpmu6tskR67Sj/E6/ci1EiOcP5QIIgRLKg9rpd3RNWXsYD
EmDsAmpP1GaJxh9Tgt4iQS1SCEctKiwqigCrmNNTblIavAdFg6OYvlEOoCZP9Y/0QBLlakBSjqxe
iTHCKBlQDaz4GnMWhXg4kFtUSn3rwtLfD5n4psmULsxQ02zmnmvg+OLXDi5okr/bSUk+rCBdO5yJ
SK7rn9wED8+AWnjNKVoeRQ5+ss6wUuTtfVQjElvTztkDu81lLPpnFMvei6YFqxTTAIJnXaM2q02r
qVSULDTmaZSd+tqB59QK1HDC5emE+iHL5VXd/gbSvjYSl611gZkY9sK+Jb5ztlLgDWGyhjqRFwe/
nskn5OMFE0ILLDT1thWIFSG+r4J03rAqVqLLyehJG6ZQS1ClawIAmuromSrmSIu7lSu3NOO7iUdc
FOgr4og/n1Hkb/XAzdubJT7Ops1FSx1peMK5ORAvfKUSRDpUAyWu06IEm7kzrB078g9NfvXoLL/H
WvvToK92DnlsvyFf4bOKHZVIb12HTGay1dSqxfZ1slQfryMzCrfAejTaJoVms6WwJCbWeVAIgy7d
+CiVicJFyAbTqL0mWK7aqL4rj3RmmbJF6a1xH75wrYJLyCgO2LrhPIzI/QgC2zlpTe08gLX/0yEs
QIFuq1NJFAyL0YPMKxxYpLPXRbFOvfzDrXt5cMZHDnsHBCTmTdSTXKa0Z1Yx/JJTZbKCaPVHBp19
zXSIGEcZP5JulHsP49OmxqO7JRYufXOnEOKZQZkFiE63BqRTXQx8nhQX/SO2EkWhboxOno78Qze0
ej02KCSMbsCVax+Jrkoy03geNfLFlZK3oayNZ0h08hTa5CekTwZWqUGQlqRc7Wbk32u63m9pm43H
OC/pNBlavxeGTp267Vw0jwyFrZ6kqgGLxuaxkTGJWcIc14glfpD65h1HYVhbVQTEvbE30iWr5lq0
7dlpMDU7GpkHpkxQzFRqnVnk6lllMWfMB6DFHPd77IDjDKMM5U9hbAPDhySQtgec1SXMLhQVgkLB
Kh1JCvNRRh5zWe0bSdmPTSMth/KgkdV3UeMU0kUaH5k7tJcqFOoyWEaAO3p2mjZee/G4EnFbuG9t
V9dPbkwYOikZm6wS3Vbr9Xo9teaH8OXEnW0kPNzGyGlJWq6cB/LU01U7RIW1NWOI49EstcxMgpw6
DDjZiNTEGXSqGekqCUvzUsiwoRGt9ZxhIAuyqo9PnvlrLGPAdw7i/7DUu90g9IG7QPfRuVZ9xsl/
imbLyd8h9atJrpbHY+BVO34OCbvTa5G8h0RqrSxA4rscCg2+VeDrzdjDOBBXxB3BY+qeKlRSV5gi
D9L4oL+PILG7mm9oGixF8h7dybGll0AvySdqc0cw62nMHeOUdbH/4rN2LTWc0UnTpzvTess6QPOq
6/1jxYoTlKqncRJneA/1myY9uUHVjmzYs9/5dqJDAstSctlNBBjNepSzo8fkaoXgdmuwODom6X1p
RW+qKYcTkO9/ethXu8UlKEJAcEbip0Rjz9MsELpVHnyTKl035BitwwRbVE5jdK2jyWPpK4+zo7RP
3F8+qyME58QyZk75YjTpuMkntu9B/SOdvZc2ZtNVUHXUPLuLtMLyYrv1R4b6Fc9IdpFzu6MXiX/1
AzajcSOmlT5GlHAa1DkDshc7CcRX4FL6a6zI2IJbLj9qUrGhK61z8mHhSBAmOc4msD9HVvNUwNha
GSQ+f8Ap/+k1qrsXlOLfp+q+PIvO64CZD3ebJQQ2RfJNOH/op7MJJW6JrMZpdK8L5AiEfrBXrTXR
34inyx+tUtWq6IlfKKTY2mDmjezi7kqZrdrS467a4hnvxky/pqajXznxdPoFPPQLpsm6fB8GkAap
o3ub3I8RtSckjZ1FXeM+SIb7ID/JAzYfY5OBZ3I8ExTI+MMO2vy0PLW86Pig4ogIJl6KesvNSbtr
NTSw+Aeii1GrjWc0Jm0i8p9oMaMNFEkuSq/rN8ox02e0atl1GGncKWFtfUtVgGw7d61bRQlrLfvv
I+58Pl4TYoQGhdBnjMh0g043HJiW1Bl6hSOuwJGcZsc6M9jJLi2fJ1wsd8eoYfB15XNvWQV6V03u
SJHojS7GgDjWXzI0fmpdMUeTxIroKkxhtUQUkWm9eeqbyH0ZQGVsffJjy0zWRLWiJmrHyv0iYWND
CRU4R51dcnZcPlryCVVi0beHhIvpMSZ0OLKUVUaVnfRaJ2kx6+WsMWflr1XWlqsBqg9um1VOuBQ5
NpxQLLnPmZeHt8jSLwBYneMw+LgScy3v2QFNLIGkein14pPyaf7hGGD3fBFbnN79RFGgoUJa9sYG
ITvXL3z4nUVUMHYOw3orNLhoGObzJ7rf8x8CAbqnlW8gMaoHUuKYgrFOC0c19oalQ3iUoa591qDw
K/Vhc19/Y5MIUjGzJTn1tTpSAh02VjpoB+xfsLj84u5PffEUoNlCJRMM1VdMu8OIW+3csdHbsk3w
3o3GeV2oInYFzkfo3VuXlHReWQ1lq742m7NUKA6Wo4Zb59nmfMT3RmMa675P0JfeV4S/NY69663I
PfsUc89OXm8jly6Bx8IE0GLySTvFOkYjFVBpD+6zaRY/VFhbH7FpEKvWdLjO54cNmLMuNZJDr7Pm
YVsJ+kyUm9xW4kkDSfoy9n26sSZ8S2x4XUsjtzguSbeGYHIJpsS8gkiUTmo8tMw1HmTtvQ9dGpyW
p3TyKh4DKSLoQbMEYIP+6eHmeyDXdDYzsufUd13yRnjrOXHIzx1qwnSXF109pa/uJMlbplvnPqOp
0S6660KlH/aisFbS+A2uWh2cefnV8AfBD6CBb+sIDlkGys+Etf/n4cSaMBYWippQrHvbyh9523en
Hgb5jr6/9h5Z9h3xt7ajER+cy3INOAVJCiru4j6GFSHKNnlQZhn7F0jE/w4KAoYFj/vkwzTZ5LQa
6BwhJWIfDe4lvQDR9S8d5g1U0ijyNr1HMFagT8FBuIpIFK9LPg0KY1RpyKrv7OG5jISPJdpW+iU2
cNGI0XL3MWchK2U9OUQEhRxa1lyhJspbYiZfLLQ4gXJiXTTbHOiucGZlOUBpJxP6+6QNLxqhNuPM
W/3LeUnLQZ7sal7JqOC+8NSyMRvPThU9Ej3fw3LOHlXl5GctQscHJ2+lkdI6A/rwkYWOvyniFFip
CPJjbSXxC9T3f2Jp49KN73C2vasza7FiG38b1uDj8i0Vs87El/b+368wKTfLdUIjs6L7xF6tyszy
Fnb1R1kX8WnB9kQNlnn0iP6f0MvE3yXa6N7AgDZ3L6SsWhFO0fL2FQV+cVx4PyNwqZPB4iYdKx9f
HQvfW9MFOC7ymMUR7A1ifEhTrM/BPNhd9Vqjid/bwjbOUxOb5zYDcGK74U9nmDxWyFl8nsbiHVOj
91iemlgm5b2fP2j6VtdJz99UCJ/WY2JnAZDUu1bWsD6qJtsrg2ga3TaSk0SUWI4pW9rK1rbKs5HX
KcsvESQSKlD4W5qT0w0xEld88dtCbfECsnPYRKRt0ocD96pn7fMyWP2HMp7+fAmZs4GAnhyRpFX7
pMXkqkfep8l6+6fMzVe2Tf5bVSQB63SKhRM8B+S31kvXpd+BTsofTJf5KvFD8Zx2SY+MA1OVTB37
2xh+QSxpIF+yq3arZLig1CQ7KszIboutNaTW5F6XTfPkUhBkhUmT0yxTbsU8aoLuSApvcWyarAD7
hhsgIXP3UpXJvw8R8PuX5VWwPubb8nB5tfSaF33oSoQ74tkq6+QzC0aDomCd3Nwh008Vgc67RjXp
S/Cl5ISzKW/MR1uxu4IjUx56bghPBv3KdVTqw08z+KqtqthoHthjFWTNeWz0AE5EgYuum+QxaEXI
9a4X73oWjXuuE9SD86tRDTK+CKbHSDGVwgdFmrDtr7ioKV9QxqPr3XbrcjZUtApDxagjcG9QaPrp
SHeqC+OjpmuH5f3Lu5aBLHSoO9V01isPUeHY2CfHTJ78UJn3cB6CVJh3Ljhuxqy5Sd5OdrDrO/CL
E32HEXYm6d5s34jLo3ChK8roFJmXo/8aZkSAQ+QsscX/efl/H+tdwZ3n7+vLPxcoBswz1sS8XPcy
KfgrTuB1wuHes5bfeEYan3rTCD8m2te2VNMLuRnGQ6frBasj/HD2wTGkG4gUtWH9RR7zKZFE1Zb0
3p5tN2jZd8fWp1TgqQZHBmcWSj7tE6/dOE4RXuwiFTfyAFvKftxHMwTIW2p43Wufhf0aP2V4oGeb
7JrOFkerwziYRtYX637F8gouDT0USpeaZW/rsaBvXVnT62BSlY+GVP0ug1d3al5q4dr00HP5mNpB
PjTHecPWbJ6WR8uQiz7bl+G5CezoYFhZvuspeH3FMWFoeey8yJFYVa67lK3oQTh+BQJgZt5UgINs
qs7rZQLz8eh0oWU9iwDhYUpEzvZPCEgpsAHTFb9UkfJ+WdoHuXakRXFc8WQq3RQZDaGB2MapSbeC
SiOY/Wfhp986JyS6OIK3LzpxcSow2V0OHhYvIUkeUXXv826to1W7oa+mwF5WyerPf1r38UcZfjUA
YH5HrvZLb7rqoxU3CP7ryC6f/pKiUrOxD5BmdTKVufkjT4cjMprmrmDKOnqIZJDP1slOGT1yufYJ
n1T63kk923umpx18vDYyttSZJHb90hTe8/Jdjj55kE4dWEcrKfkl0DC8dVrw6sTl+EGuBWFvkz6d
/TEIbjVNJryAFOETED1otY6FcBqMhaxUY1Npa9HGv+WkuecsaLnjeGs7Zn+pLPkkSivdQYEi+LRT
Z21IgpXrVXMo9nLnzj5CTpZ936rhjo+VX0zCMTcHVpRD55tnSsfmmRwy6zB2eL81Pu+Hz15ddYQd
hmZnPOxSvJsWSa/Au8zNv1M2MZtRRe+w0BCZt2z3XwucSUBS2SW1jcLR5cjfzZzQjJAG/B2Fpp2A
DFCiXG7PGSGwm8K2x08ahFtJtOurTjFiXZlRv48NJ3+IeaXp/yi9UbsvTyCUzrZ9kJJOhjQAY0F8
8ebBRSq+qrvcuoPJEauaOfpFVenXWGmYsmG4HnMXIF1QQ40MwL4XwtdvAoIIlfhYauZ6YO+10zVb
rmwn58uU62Iw+UKMaW/LJDh4L0oxRWrfiiK37yaVKKTbCKlwZpTvDbkcEPSinRdq9crLFPIR49nz
SXGB+Jk54YU+I2RG2+Mqjf2nouO3ILsLqQO6u4P+Qa/fAayE8M5LXrQ22kmQsmS37sdJmM8K/vYm
rbGMSi/AljLVxlaMjr/uCDj0Y7h9HTTOXS9TCvrImVapwzqKCtmqb2pa+UOM6Twpf1gy+d0rUz9F
lffTb8R5KgP0G9PU73os6h+Ru9d9k+qJpKfBGncdpLXODcLTdqx9vG2lcnFvE+2XZyThrq2Ta2oD
zZ3in3oozfcyHB62qt9sIx9fyybTjnVT/6jAVx5Fag1nKrbpWpeoCg2PQNapQkTj56R4pkKkj2Ki
DjDpevg9pFco431Sat2jUHETrVv8G4HRS8IrXXlQBOyhTs/HW6j68Qb2R7ohaZAEYGbleRkSOniO
u60+fSMzTwSDs38TCJ+uS15J3fvDOi2Fsam0QO0tCuZQ46yXVGuHD8os0RbBHsTioTGOlaETId2a
xboCznLXO/C5y+B45T/SHNWuKPPw5FOQ/zMEURpvDPRKdKeS+EpCzRZDB+FInh1dxTwsR3+H5W2a
Vm1DsEN/3lYDSer5G3T/vllDer8n8/OnqcXauS678NzaHeX5hYDqVDXRmMtLfw5ZSGxycoqPy3PL
e5Z/w2ZE2yRkkCCDodm6tFgL8+5JqgeqqA+OUerxTeDJuHTuMBHFiaBA+Gdv1voLag6QcihzFDmY
O80lQoLd7aoYqbysU2JbsZOaCKc61N1BgPcydN2MhqQTbBP2WPAstK2js2QwW66CPNTvEhwwyqCy
27ezglxqP2m0aOep7vZJ12WnyoJp7fvGcXlZzYLzP0d0d67SU/p5IJ9RL8ODsnO3Ixy+3Zn7qCi8
e97q4T2RvcX54B3GuEBwwfpQbiIrTdaQpTSksMYOfdcDECGQDwSGVxEMw8mmdxIP9q110Ql0mPMA
5kReWt3ijDBgv1oRi4qhBsnEppr0+ALB71nMv7PLup31fMNWO/JOVQ16OaNuuDZjmd7Tjr9e3dVn
q27fmQuKR5eylnZfCoOdUl5K0BiTPE2K2T9zzemWl7F++3PkB9PWGX2dhDcwI6Fhg1330ASL8qUx
QDMJl5Zfx1bvZHsN4qD5yPK9J7c27mE0psd+6JCc0ArqEggF7MpPZChGEbSgQJEc7Rc9N5mgARKH
FROkhUzBiPrdD4IkzjOJ5x4mVvkUhc15mIGHY/p7ELA/LAAUL0XAWg55LFwVGv0vOcz2Z2VpENGG
FAOX9N+dIh+udeFjpUt9/+yzC/R6lJZpFUOOlmg6LUtvN6ZmedcIXAWy4Wp4tBpJ09gZg3U0BMGn
RZF0yCwKe5lTnE0xBe9y8BECkINUDsHJLOFNYQ8/VKKmj5fnnbgmJh89moeAQg68htr5Q8ZctlLL
CzR6WIHNLyzPqQEhPcXKi0tK1DWPxV5pOBo99umXBE39ZTlahm6wCNV1SCcIu05/lYZ3ttLU3/gd
7sEiRM6yDNl/jiIHLmCl4qM32yym2WZRT9GIXEDXKIPB3h6SDoJRHGymge5mkXoEUTmx+WHoaoNC
bI+7c6UGTG6dyM9Jp4/4iP9fTMPgt+FaIvfZeSjTCdKy4kMrYmNVDUO0r/zyYyIsE+x6IW5d08Rb
XMnayplGshatrniU+auv+fKYAP/rV26HRwnCfo5hjr1GD17nO1IV+BFl+NupxcNxaLm1AVB0l0rv
VdR+cmXxMsSGcTdDwzqz+8EVQ9oO7JlqZfRZ/NO002k9R/HerOBnJIn1mmSVI4taxiK+mcbz8lnC
sSzuXoV0k5v/MnQYrrc6GtdNPNUvUGXlr6C2n6x+jD8iDH5zTOkLeKXx4VDk7pGjPGmG4z3B7t3E
I53pNQ0qWH6e3WeImicHCJCPQsLwnjO9e142wMtWuG1mMLzeZJulNNR4xj6age9gJFBq5t0rwUyG
qF974QEibZoO8jRCj4QCz4mA0W3caM11eSqcnx+84avE3LUWtlA7h9XGiljO4EYsyXAZ4ulmKq/a
NNR9ftgwdwt7Raxjg0eT1dR/HUXBr8Qb0/csnV6EHtXfBtSLNPHrCl8+q+skqa1Dyq+4Q9lPSFgi
wcqjJUOG0Z1tR9EOiRBFsIH4HCaAvkgAX4y5aVNSsF+TRNc+2wUbOcetO5iM5rdlO1tOo/bQi6P0
4MXKrBu/tQlorgCJ9V0T03D3Jc3j/3lB2IV1TEC+QiqjGDsDutLZcuCqRu1L/VK4+GonmfyCrNZf
c0Gpzn+pxxmXmVp4xG1z60BkIdjE9DBCj9Me9662Qe+Em6Foh9cJzchc3MMC6OBiCj1kFv4/09B3
TBC1/5pbTOmdl9ztoe3fiG/SD2WKghpQwko5UbGlAagImK7rRysxhLVZu7aUSg9jr/kfLc21LE+4
nY2HFgjaY7Qr9aqv9Mo+dpkJamf0ZAnpJnpEuckZ1ZOddLGmwTtUOvaYxjD1S+tpcM265qrmWB+v
qL+PRDnt6UE21+V516X6qmFi3Vqt6T+lmqFtsIWr7YhhJV0nLGWbDAZd449cwThry1WsNxqXdhuf
B4GlpGfjsBJt+UxOBC34eY6rKNBQC2kn7h/cwdd43rqdkVEEaP1hgnFb4XSCZm2e6OmzG8BQMraF
eSUrBJ9lhrUhp49Gh7CGXDbV9a3OxWtuNMwNgiA8i9UkCbDVEzWIHCcLiWF97z0BmS2OqKZBhIbh
xigN+WKWPmZplXX6Ad368LA8uFmpU6xGbmJkkApr35WU7MIkC44x5eUjMVHtJYQQv/cjK7/XWay2
/ljWz1NeUITNqWbDoLFX+dS0u7A0hh0xGM5Xadon5q59mKD3SbVsekVOWBynmgRgpZzxVZgxk2WT
vTQQAffY4XNMLb5+8TXq9BZAnEsA52xl6KWL9cjz0KgWisaJOey6wEehGQwhchZzOPQeq5gixl8x
2UP5FHr+NqvHGitm0O4QmyZPo6OMA7dGm2aatM6t72WPqGpYIfvuZ+2b5CGJfEIqpNxPCL+vvadB
+g8aXEaasc3ZUHx0yp9VISPmX0Js2ELF9GYZCCikfpaSBGCV8UtrVwHUWuvalTOXa+4eLIOKDfLs
WehcKwW9LMis4A2J4YMtvob3q7K3JP48j0mTni1a2Gc3wmtI2AdNhgn7ocN6H61+NZzaAmEm64YH
2bogx0sYUbGbzz3ZOclmgmEkTJQVlmiOMWlg+zDOETK2nQ7KQ0vWNL4LicWMRvVQ9ZAm8m6naU69
6drEBDvfMVvPM0JkZf6OP8wza/qWyKlE/aHfmLX2PJVhvs8GrXw1glkN5e+nGudcMEwQ2SU+O0iC
5bRrevVt7D15Jq6ECtd8tAyZA3rBM6PD8vyUzj5WZ22wR8GNmbXBZRliKy4vUc1J44kvuiPAoNlP
4qNTN38IvjpXJds4Eu67MsSKe8Kwyz3BJFMFyS1JpuT252go0ltJXjn29YPf+9E1zZGvFaZf3wux
hWLXHEJ/1JKV4VhIXhNUMYF6WtZD/Bl+NGOkXRyV54cycFBLCWQefKcOy7hhfASEYalwxsbNN2dJ
33AjECEfs9aovkQAGYlokv7elzjyLaZW5AssxCKdqwtBnO3ALyhN9ykabJduU02TpwGJkfCnKSGC
bPUAClwVhmLXFpE4o6GWu5Zi7KtRogD1fEy6I9Ed0t+GsbZKEJid+LJAgE1WdPUzVJNV75ydMBAH
KNgQiKFFnluzUwdOMbaT4OJrIw2eAocaiLAB41ODGhCMw36NXBteW/2QgIwIazW+oYcksgr45THP
7fBI2/S9qZN8D0Bt2ndJ+8CMYN0wk0Njt+vuq+6GXWODyMWH8uULqhskOGg7imr5Wz7Vx5Csjppt
0hcwTLUbZYt8j//4NUHhD+a+hDLZTUd6FnT8crP6SsPq2cpfYoelSBsQKBFU5gmhHT2xob5B9Hdv
qVfT5qO4QBxgUN5IzQUHq1e/dN+Yt01iTdQ6M3TidE9//oc6BerpepO4uCZVh5RFAdLQPMBS2ObX
yWBBQz7b3G2/2HqY0qaZlykhQNIjhAvK4EVMjgG3kZX4P8bObLtSJMu2v5Ij3skCA8OgRkU+wOml
o75zf2FILom+7/n6O1HErYzwzBFZD+HhckmnAY5he++15nLsaVNVSG7AdWJH1t0QbU5g0fSqsyfF
FGCj58g2U2yEvqXYubM5ejO+xqRBIyeUIxOfCjMcdwx/v/32VQX9YD2DsUEswGjzOCPONGdcBBpQ
zfGSZCmesdFY4Bil9QxzfO33QG8sXYQ65crfYBcPlicpNOzNR6MHHghOw971kh6C3gOPyNMmPpZZ
Gdzgi6uu5l5uBKrUDYosMP8jqybBHQT/uNwvzEZl+wZz43NM/FlnDEyhYY4RPMwUlTC0TS/w4dXB
K9gpCLmrsl6DPsCdq7QvTQO6K13x5KA0LGN4IrvvTP6vTD4kddc9m11W7LXYJQICqEizFtHNNGjH
jBKgCpbw/PVHZlXzRRA5Hr3p9KalvvAiN6ahrcn0JurbK9KIMi/WyENcpI4SBxFyPFT3CWkZmzZa
zLs1tgrel74KAufmoMqQ3kFuoc1a5ssMycNBDKiN5oEwCpM91I1ZlUSw9zNtKyJXb+YIiaWc2rMJ
Se0hhYV+GidOxteXJIaKW5y2OAGhvpM5W+4mPRN+iZ4D41uf7QmkYa+Bwy1p4h9hln6lzrU3LqNK
0CJ66stEVRxk7ckhh2LD2q92IRr/TRfa3aGVhEL22ObIWWB/2jphtbeKBZzu+uU//xgGJjmL7r6g
9CAEsNO49mtD7Y0+4wIOF8nzrJ3afEydXeq8EZSH9pk0rOtcC7ujaUdqby4wsyu3CbfSsqaTUdbz
yTXY4hZGtEc7bcC9xbLUm2QE2ZUbXNSOseykFnx8nSnowrQojM1i1ubetlEJ7KYGoYvpYBv0QsMc
jwYQ81SKH7HdBdzOZHBThZh1QT9shLJj7tLhQ2gG5tmtACsFdXrdGpLELkdPzH3a4G8NKqA8PSaQ
cEVpTy3lXhfQWwd7NNCkf01SqCVlBmzaTLvUV5nWXdqL0YG5bRQvTU2+RmvhukNyzlaieVY2H/5g
r3eyjXzU2B3CpCC+KorumsvI+k44VoEAaN22DRZ3jTDnhvHPkvHrb9QArGewElNgJXc5oo3Ibd9G
JZqjWGi2ERx+AnxFuBan04eYTgDfYtHWNw0cNmCnW82IrrMUUAxi2iNaM7bLTiQ3LCVA5aI1lgok
IDHIlb7JwlYeEKE9Nr3LHJ5I31Q23OGLfD5befxSYOY7JW3eX9D7iPb92MXe13Svw+61CZC4Ps+F
C6goe/nrnDVB1Pkf86TXlDVDGUIqRxKmBbvtz0FxQp+EMWSTPEIFOExYJBXZkU9B01mnRY7tppIG
ZUWngWDtZvdijium3HPNJ2k5RNSfDO21YFPgSfquGcnJsmhK6nVScccB4pRQhp7N/Pd0uP/6Mf13
+FHeUGOGZdH+43/4+kdZzQ0oqe6nL//xQDVd5v+z/s7//syff+Mf5/gHnY/ys/vLn9p/lFev+Uf7
8w/96ZF59t9f3RpS/6cvtgW13XzbfzTz3QeLQ/f1Kngf60/+X7/5e+z9w1x9/PrL6zsDTnqIHYtL
98vv3zq+//qLsNWaNfxff3yG37+9voVff7lhrPbj42/b9/G1ef/bscX6+f5vHuDjte1+/UWzjb+7
ylCWY0qho1tyuDjGj9++Zf0d37/N1WEatqXbgmR7gmO66NdfLPV3XQLdcGEFO8Lh2vnlb23Zf31L
/p32O5M0qn5SttGf/vL/X+qfTuo/T/Lfij6/YXTbtb/+Yv4Uw2jyomxeme6YpkIl8XPMsuUuAxA3
1923pGRODuVSwx0tatDhwYAs3NXclxjfWztqwCEnj5HS34n2s30ZojJ1zS3RUxBqQ/ow67UpuLoZ
XmwEeFuFBp468bIIIcktCrh9qj8MmXGco/AHiuxPHbMjoaUnF6MEv61tGam//eHU/P5+//j+fopy
/+3tMUkRStgcTPVTyiTR2qZmL6bLRyUhChphdkNHY+6Hp6HI/NSlhzTZSLPIdPgP6YrGT6nQ61OT
RkbVZNo6IdzuT0+9GFobd1Hp0g9n926Nh9EcAHDgXyvrlW8hQatCMWKobUTxf0jX/Cn7/PfndoTr
Sk4pV9efVxzULs7Y1PT8lrE/5yaZ2JV2KiP5gFIdgWN/J3t9/9dH+t8+pZAsdFI4pGL+tMjZkYui
dMZwH4/Tjaimx1EVr6K7jwJ5rpsCI6477f76KdW/fU7erGVaCivgzxmibGJTUee8TXMa3lLLfKdN
CCDUPIwD+2XKNlqAqH6j6lgzjiAtCXzHbKLuXbQtd/hKDeE2RXW3YaNhuAZONYtS2S6HwQuBg6UR
G/4qLm6WAI6RnPmBKAMzLvLJkxShE2haqsl5iZ5Eqm61pD0VvfTjOKg8O8luUAjRhkK360nCJNWl
VSLTwT4Z7+mvbksdAZdbD1ckhy8byGlXI/u3jdKhTsneokB1WlC9CVnEsHMZvngINU5yBkdh58zb
YDLlSHEqZVwVVU39DpaPzmXkQRRbnVq3+izfss7pN7AbQYaZ8W4siNhtE/tHLV4Vwwrg/Dr0GKXP
r1pFLoRtOA9/fYr+9QwpCRkNsYoDx94UP12INhS6zlTC2ddN89Lo0EQUoczWGBOvN7Wfk65i+rfx
f7gwjPWz9dsdbV3CJZeEg1ZY2o4uTdvA5PDT9c/Nttbg3e1VZV43iX4gjQA9L11mbXhzlIu139Uf
Fv1c58x7XIzeltWTFaVtuzB5aviQjPRH//pQ/OtS5ChdV+wGBB8Q/efXxHKP1y90rL0RZG+q0Wgf
4dYyg3zbrnMtskN7H8LnUfTxf0qqRYz7rwfENcgyhxvlOML4OmB/CHot+hBjvO2KPQSsCYjDNrGZ
OVrjPnYiJpANCmlaQhXddvmwBl5SuU7klrIliZgSs7Nsey+mxxc56OiiPLPoDSTQCMTjiM/QR+Fg
efrCH5Ipg8/oCiJmmB+wlxwS4mOIWCbXL4nfpjXCYL/Iot0bRI3V3UhrKxUbCo3Gn3rrTIlebuJy
oBdflWT3pmIbEHDAZs93FodqaeyeYqNHc9fY4UoBJToYBbaDHxRB/7RnRoTFMwGaPdKFN8Y1P7Oj
V5tf9W53okzdTZW9z8aQMsIgkXrexeNF1OUMAfPbJaa9F9Kd7hjAWD96hK1xCLCUTmbpmBsU5DMc
jvSx1rtjtQoswPETt7llS42ehSyAAUZh0l2eM62/bHpY3069JzrUI6uCBHBMfeJKTGoXNLgLrQX/
frNNsJPQENr2crhTLY+pNSc87QwHbsuaKDjX3plThm/raXLz27QZLys7uNcYJ4kFBJuyd5PdXYjV
DQ7MPHDrRzO3iKfKEWUhGE+fChyPkXMspk/yPWE5M9NxZYfUDnho3D6ub4zDsFdITAydHnfTEd7V
HV3eB/pob6aekKN5RUbMhY7WeErUUxyDTQ/lnvm5pyJjr8v8lgw/ZM7IHWfwEqD/msDe4Wu5xPhM
pr29q1uIYU0MsJTgpPIjRiSV6uATRXcB9suPkUzyT3Q5fPKjWAWTHXylrejTzYQtaHKSXSJ5Jm1r
W+uK1V8yevZbYhYirbjNhhzT8ezRN9kNCLBrUJ5u1x1HAYXEzrAtjYeKN/Z1ToLpQCPUxxDrx6Dp
dHu8TIzHhKnhMoyrp9jXp2yTGXLX2vgWK3SN4Yty3uzpaRyWVUOzEzFQeS6SKpxpAPvxUh8g+vIk
kJFassEt6sUlRjUa75Jw8XW3u6SB6UdR+DAK7H+q3XJ5fw+Rtg5QFerbmbll0iU7rNKbhDzwAaY5
Ul9sj+1Wew/18ewSWmNy7RgxMujUwAwX7SreAjTCnRhnf32+mViPocaQuBCuO8aRb1hMHOQxRB5e
0jwbF4tHXI49h21aE0vKHD5TQmHpjXqdbZz0mSqb908yDvxe83aEroUr/03qaOYj+M3+TDId2MrP
PINNh3hW2xU1HZCeiI+aOYqGJ0iEM8sGyh4/bsW7o3608WhA52/FxjbJmXCj5EbvcX5J8jJkvOl5
JKprL7Xw0JAsZLW1X6am71y8RsIm86ojegOiCE5XnRgpclONteKJCAEsDF+B/08Y/KQ2sN1tbS90
2G8SK9jo9puqpi29GW9xgSjBQVeVYHfq+GFTbqzK8KAzdqaOM6DfVdzY0+k5FeQCRsTER5+S4ntM
A2xaGEzmznf8FIcU0xAfj8XeieHANyB5p0srBoFSOtfLoA4t8ji0c9upDTYV1zMYDbPdCTc/x4E8
qpF9Oik0KjZvS7pj9IuaN9r49B27W6tv862xCdvqlv50sUHL5fUV0wTdZUkL0/k9mwDwpJwISzR7
ULLhYWygTlcZyWiZddfI70Y8C38kY9zT17/V8vtSkHYtnF0ibNsXRmF7k4YFXdzyFCsRUe5mV76C
1A2g+QSXizG8oZNv6ACe5MhhFw4CDynxv4hsukbVgfgVI2XGgKUkPtZafTHtsImYzGxd/CBL7eq3
w/BEPFT9rcMN4tWV/mw241ahL4D9zJWJQKQ6iPaiXBCc5Vx8KDsvATopj8BxKip1lGG1KRyMsmZM
VEjtcH9IETOxZZau8W4B5zZn2lCJYx5aYX1H2vCA2JfcvNK5RYp1K0PnaDkB8mhUSwy/H7Uu+AiZ
ampav1Kxic6jKRKyCN5k7hKBvCJrXdOIViJLyC+JZydXk2KBvSE9tApvIifJmXSCUMX7Ypm3+usg
nzJVne2UlB1WhIhlbZofc6tj5wnWtI0uYzHsmjz2tIDkKPbb639O0jO56rZxjRszf7XC9jQwU8wc
4VsuiHP6HXgU+8c8IVTBFv0F8VF7HLmbJUw361K9LtvgoG5ml2WbyK3GBhIhd3HPGumWX7eqmRpj
zheyUpzdwqCjaOjdOLyjyNqEAtFssNHM9mggPNENtWOqchhabmBRjDBp3OKpnmPuQ3CpG2YNS6qf
DZY91012TLbh1zFfY/1ySl6AkfhduJwrEl5gI29aHspgcCuhnYfiACeU4JfxoMZDYD3mwroyJJys
eT6HwXz39QuICxKbGKaHYYCvMATX7gzkdV7OX/eHxNgHI0spGVGriryvf+DD9q2eI/CNrsQ2mvQ9
/MQNyv+dWbP2jRyw9ENL+lM+H4jU3ZO2QLuImTRjamvTQ5xfj8xiFbf4A67Wl0G6gIeJy2M983mh
nWLuTPw2gjI/mB1wOMVLCBxqdqItqXcvlV1+5hEmOzMrQhZfA3EDYqWUR8sZ2qMKTuXOBdTg4WaC
0DytVrDP9TMugeFuC4o1wOGEvmLMTqgZYikuWKITrzD1a/KhrM1C/PTQooHmXSBnYR3prK2tubtl
yi9QOZYs4QFWY5F/RLShvTFQ6qg1znUefsOItSHw2kvnfbtkR1ZaGt/wJzwbFbofaotE1xnQ388H
d1OljuUBiF/jcsLjEliXarIu5oTbWpl8NvH02CU3rqlW8kkDGydZQ5hw6M89iIrbOHK/qXEvtlUU
vSuB0aixgtEzOo34K9AxpaasUyuUTuQhHyet6QtPDsfRQx/ISs6iQJ+TNMZ1v5bOOSMZ7fNru1cW
3GtKXKCekuE3lHJ4CzvzVhUDTWm4/Z322HSuwUQxdvx6mSKEfZiGJymf6qV8Yu/elZCzc4YI+vDN
iLjffm1PrZRdI0kGTHRM56aQ4kNZC+xwsz0JYqiiXW49N9VDpQpe3mgHlxGMsYY5NJeAc6aYuk67
u7BBk2s7NuCYcB1/MuWbNNgPfiTvUhK5mIlHzF4jRrk9ucugadQs9QuzAB+X6e91yCqspjdnTAS3
HWPy8ZPvSxtg7QrGmqgDypnQIyd/LUzjtkV1uynteG+OKFKClhIwZ8FvivLgFNwtggKZlHK7A+iL
o4VVjgBXdTKl8cKwxu8c1p0g+nRc8ZIlsAiKlE3jND6Oq2G+74ZHoT8xT383yC7wo95677C1JCnh
iVNKziSbINUt1AsA6Tyc+C9hjKc0mGFgN7ZxinXuy1IQ9VaNfPSKFDfZsM8scV6mpfWTyR34zOrM
OtyZuNx0rvwqYQkyhuot1QmksgRiJzdsdx2vywq6Yy0um27lHfbjY8HtvZHVYw8uATZFAB4xakkv
oyYxP5axMT2TZBlvwpxZIC8GP4YiPw7zTcK4dgNek31dX2xrQCuHVJswQVdjsYHPatN3D/fSXfRN
kVlE55nACxNSFVsUd4CZhvsu5BTCRN51AyyXCbblJqATHmjEIiHOvtTS+7pTDHmjK4YIJE3WazKP
abMSg6NkERq/VRibk/U9DrJ+i7Qad/Ur/V7AVjYjZ6O/q+yC2FEyc3pX+bZdvcmUQWa69Hfrb1hn
Uc8PsF9CwoXEdVcSa56kkearWkMFQGdbvBoiZDntLV8VUIGrpqBg4sxB+HuJY+tltiPWMIS76xVR
VP2jcrq7OsaQWKfnIbHRb7qbIVaMfASDKfo2OBWTTaIkgYzjo4rkqtTUrw2a9+b0zEDjOrVRIBXy
RGX90rIOl1O/UX3/uAQ1UJHcvHet74MZfpY01FBhsNNgTITeD3PeekaNSLsMFxA7abhZi6aosmG5
t52XuhYv/nsAWZ6PQPOMUoMU2ZZcjhqMWqo5kZcYI5dR+8q5fQ64wXv9jHFZX/DOI2uhGvCy5m79
GX0iPBJrI5ge6Fd6P12KeTiunqs4UDgmuGMmsHX1u8QIICSIC60Z90WeXUXhGXOqP9AG0LpuX6fa
rTblp5xraDV7DOYJ79xI7EXG/SnQD29Q2jbSHv0MWJvozA0752RrN2DxM/tgsZXQtWLXJtzFjQgg
DSy+DhwXzmjmOQek9ltWYRz5bonPsi+3jLC3MqANgOBEzel1lmPN4tFWaQahWLp24xLXuRZYzjDu
uCHfRViYmcQgIbx33ZRNORzpwdpGDOcFMxH6ABura32bNVNAr+aSpWeLaZvuLaLHlMVCwdZcJZrS
Hzven45ssOSDxeSB63mOCRsJrP1qzmiNkNsctexEy83rpuqW2fWzomYJZvVipNZ91XiqlC/MMO6y
0v3Ru8WF1VzDZ3/IeixTQRi+Vxb3/fjI9o40DfaiWnacnPKQtqsy2/bjiprEsbajFiLkQeZJRH0V
FYf1Z2yjPYWwKNYTA8SaRtseEvvl+iM6io9Uw59MtEuf38kpfl8iHtWadmyo90Nt7C2aGya5s8ou
DvNse2meHbV63s3xa4AAyJ5bxpASNKukiCdSL7ZYcZLiAnbAvgkIO7aKN91oN10znqdlhI8DnYYc
v0SWvt6VF0FfXpTh59I6aHGv9Sh+x+/4QxnDuZsK2h/iLq8rf+yPhdFslIy3jmj3QEQJOL/uBnEV
O7aHtOquVNa2SpItkkNPTMWbmdhEvD+LdC1jb0NZUeK+EMa3TevsGLuMkzYjh66+slqIExw6UBE0
cKBBy/Ki0TpMj/GWzjwKHQk3nER6KN0iw/lLbvt6yIGueAkHqotQD7fPU1ecGATvx6i8YMW8lBa8
zoygRRh5lQp+zHl72Ql8hxx+a2j2SWdvgyDaalOzj9iHDpKawO7vE4JeS6clhZyE96GoPwCxvKto
ZaYP+X6sAs1fnJAZ+ci2Jx2jd0phlM8z5am4IlFvK5PCz7iDlNYl0+AXba4uuZ/d4r/ZWSXau8T5
QMhADz0iWK2kbUUWrOW1tXtnV/29CtZcX6M6tuNEdBwVNvu9kItYJLRo+aqQmPv1cHhHcbgbwDe1
rbzPuoA9RBLeFMJ60sIU8236oBds9BpbEcymtkQzNoNxCpMVgNp/dwSMqUmvD9lY7pup26cyP4e6
otOZIHtSo4egabeo4dBWcEoiEhmxdXREuMVHoHTXfQ96JDRIYy+mEnVydgZm/BRjEfLzqf8+s/5G
63cr23yCTu0X5szlQNJEBzmIJG0HgPX6m1lf3uehfRzZ79UTnADb2HYIsDx3fYFr2ZhrxhP5ETdG
2RzaZjhYmfJMezimjvFkjPyQCffELSCWmtM7RKZzz9uH9fsuKsRIqOdWDiy+AxJfWH9u+sp4KucS
GS6Lc445PMDFyg0y8hxu4C7wNDRdVrlzxSi5vPR7K0SPxYBe35cgMT0d5gRb/AbtUYkWP2I/SjMx
pK0IhKMVLolyDEx9YOk3+qg/Ne1IL8P1KoKz+YgX58mACjEX93Ge3sBdAAGDKlo1OMez/gBN5lwo
c6shia4EyYqEAiDMgLWhBthS+X1j6e9ZilxrOQEyu3G15gCqZNKMfUWWoZtN2zye3qpVz8d29j0z
USPAmNk2unksyhs1vw21RTbC9C6m5p4P+rNaEtJOMgBl00VQX+Ev5EgX5/X/YV+eVZLcAOchsFJq
28iGTbT2UpYJ2/Bg1a+2Y60oINbDgC49yRmEli4t8+gI8mtwIVR5+VXkh5V9FZn169cUInCYJGF6
Mkyah9PCzELn6pSVIJh3wQ1J7suGxRAj99pmx8wbzfpVrsP0CYzl1jRAQZru/K2wG7JTxvtOp7NL
bJNr6VeBkYGRscSjneH0cFp2QX34qMcaCQ2YZTUityFRH5ImAtEzJQQjIx3y2iCWbLvFgwaZLFub
weMA1n0BtyLDKwb/zyMQiqBILwpTu4ia4SKOFZCYMqf1Vu7d9qaVRu9bhXYrJbeYwLSwKWqwS8JL
5ZovGJyJZBOvlOE/jHGigzLavMqE+Bfwvyl+cPqU1RvagZwVLrjWCGks7dtmcDI/lohYp9q4zdv0
e9oZTzBrUY43451tmZu1EBmdtEBLYsF2+KoWCmgcw0fNAHQvgM+4HUglinrrlFg02uIWjNBahi10
PFVQvY3D9AOh4uApVULE0WmVu4SAIYG3nkv4r77hTl6sWsNnlbdJZz+sTTRccwfCqkJB0utC1T8s
0SsLtsWklKwXEX7AfN3VmvNupGZ4JWVPF3n6SCkscwLp3UTphOqybVsPLkNOOnglZdZaZIwdyrMZ
1sHGTax7bXag2lriZmjlS2UIhFEIUOIMaQ7er+pkkKqSU2ukdnsVZoVgoaGpIyjBJZF2e1O+dUtJ
6tbMfmdRZgsAifEAYhRmZMFCctB81cQmNdb62mtc4t6qyyRKBJfaomsng25uJNgCyeGUazU9r/ys
m/ambK6qQJnHttavlroYPTGYDYrC4T1l161rzbUTtydtQXLpFjdNYB5EXUM7L3cVzpOq2pcqu2QT
cdlO9b5bdnTHWZb017py5dehb5weHDo8InjWEXMJXJ+ynihCjW2pEVCTVumNSkDOlSPbkRFFmV8N
N+Uc7sMJHXHTUIEGam1lMvIm4pN7ITPBZqLYBua0iasgwfgeu75pXIS2Gk/MmSvkI0187pv7dmZY
YI35RUGYkce06qRXoz/E7cEGIqgxooOXj3CuKGkehB8oTUMv6L9pbpEeh0R3Nraegkzsqus4NcSu
7OKPutMgVokcQrVZ/QgGYvWIH+WqgL5jr2U0N5FiF7b2g8YtpGqQICaMQQgDwz3nG+V8iysINdxa
jg/r3yAOooRr+BdGIXrt1ZRnHlT43jdmzuja5yKfPJOCYYULowM/Md+uos1qWiVw5DmAlEZuLhif
yWDzDBbpepB6gXcOgF4UmaM3dPYzI//BG1EkqZa+W1pR9aNKfKqj4SXR+ifcSMdaavmuumdCRtmJ
JYB6btrrQ3KP0L9n5aShWeQcqCi7c4sw3w7KQvk8Pmi04xKS0nzM2M8Y/H9/+V8dUy3idpBxEhsI
Hb6tw0IE++Gv2zwQVq03DykNQ01HrvvZZPp9504xb5bU+yKRdFURXAcpPVipE8K0/rMCp+DF5LfQ
LG/zo7IGbEBpz63yHs8qK21gKs8ondPXUmLprCeuvTBoAA/m2y3MxcIpfpT2cieGkV443UsQLpeg
1n70pGiZGrCJJeCJNNHDJ6vlA22Cc5e78trM9CuCk24DTsPX2xkzcFGGnXwjcJF8j/VXHbrzTUQG
dT6DDVzIgQ9jlgVYk+TdkBboTptAJt/RnGTbVvGPed28FaCfmVtsY4M3MEwcqKmgSGJQaWxrq/ue
9PU1eaig3s2P3qSVUq+/uQQpiSeGe2RmfsxmWiqyzW76gvbAArHOD536Qu/ifdo6zsEV9sietj+N
pfacT+j8soyj0rUTtyMHlP8UAefpy0fDNO4c29pHCQtMF5rPGS0yNJjW5Nlxtk3pPmwNN/nM82Kb
58ENkbWfAdk3HiEdtK0Iq5Bd4FUdWs4qj3YoVBHD9XfERt1nbFioj2PCY0dINs61TSvcIw7pE2jX
vNEzloncme4gRFNbCl760BvGrh5RSFu5uRuZ/YABOXRx7idJqfn4lzeLZhiorO0rrZ1B1g8o2Ltw
U7vDK58zk82kQEutLUdTyUvqyrObkx4O9Pl1do0D9/wnuocjLeiBhhtqhDZNX1tBdsc0dEhK+fBo
5hMmmsuysMjMRZINTx35SvypacVnUo535oLoE1DsEeX5GZt96BqfmDtQpUMXKfleisLezyL9CVWc
Mw5vHYOCSZ+ftFS7yomXmnv9BCwMjRPFgaYxlOPY6XDIaZoe1v/WBnuueKROVTW1b/y6Dmk6G48s
R0vd67K9dZyZZB2Eok1ulAx0OIKAc+4M1W+SpcO6XEwXejjeoSLjaqTGb2i2MLy4ihtq0K6an1YF
dQPotBvBLk3tq3L1I6AS341mTFA9edMLG7l8fJra9DPJ0s+6Hu6mhk2puejfa+leBG5HbDYcmfU7
SgNC0kPGG3j2RZsxX85PiQ1kzAJQWOSvJJi/9jTG2OaG0XCGEH9RjsMT+sCrGdr2yH+/ibon8Fa0
zTIuIq7RpTe2KIc4GLM6ZedyyT/jfriDXHaRmm/aaF8NExWHNZEZpum7GpQ8cniOeDuNdPgllpwE
uIk9xvuvf9IERylQb0lAB7xYnmSffDJ1FT4wTRydTEtSuT5U7CLKYuHiPA5tP4Nw54CHOoeCJW4P
gYTItEX+MHvzJDpA3irpzlGlNK/TCCcmRxWZzEtjLvuMG8qIsd0W4ikteCNaXG2YVDw7CxJfSw6j
//WBcfvPhWEMtkws3la3BZ1w7NbtUdhaz3HunHJdSPZX6EcaKY6jlm6TdVJYYTSBwj0eE+Sv1E/G
ZloYl2nDyiQh/w1OiXUZlOHW6gf1209zIGIcKk+FRBsMo39ctSpKW95bVkYK8A+Zc7cive12qS9F
kh7bSR3G1SovTKY7hsZWIRlB7MNy8CCCAMqMuLN1ztoiWGzLj+uUgV3snqty2feN9smm1+Q06vui
yD6imcXFmrTZH1TBDXhELFwVY+/XZW56AeHNqobeE+JwZBREJ9hUpOPFyHWiEqk/23bGT44XtriZ
FBkjUc/+JombjRAmfs+ceSN7fy8AmtmiESjwFyNHYOtUtO2lJECsgNrQBOO0aYdmjZsiXogJOIqi
2zpHmDEMAHYDlb5prtpgVKXF2dEy6hs/yDWiinPesI520hM1FV9qV7ZflOx942i4G5kDIOK+Htri
Pjfo7SH/Y+dk4q5lg7U6Ca6gvsL6F+9B2h3mJZcPJaajuF82eiCBOUb5MehYizNBWqocv4VJXvll
A8vj60wnDp1V6q/JJXYDeUu2NZXxTrBRgqhJQWZp+nYT4K/8TT4yVvpbxvgLgcHq4l7w5ZevajRo
ijOcsvLucJvQ2fBKFc2bgcztJmZPI8ui2ClJlm0UoIpN6dillY8N47lzeOEJm86iXcQmMXK2Nkng
y15d5XQer0yliGrrj4PJJWWaXJqVMN7zp6kTqK4VAnMxaOevcyu406mY9AfaH+NuQjIXymBraGvr
i1rf75RbbQk0eihDOmpTWV5EGEUOZJyuXc6ylSdsSLeZy9lo14ltohdsqAo+1qr4NlWJvjarmSEB
uh6DprqPuCu4kfluAe/ehklI9TfXAOiil2RkH4UV+tR1RcWGCmlLlfen1A2u4oUvvrQ5nXgK9eoO
bhLNOMGmpyUo2nDoxC3hspckoHmzRo8K9ca6QZrXlHHaUFys7IGhz+9lU4tNOJJ0QebbxlpHsF+z
h8XkVv5VxSh3fsar8H2s+hOps0eW6nirx4xEk7L6Tqw9/b6cwrIykjMcE4y866+aVveyTCQ6SB0G
XJ35A+9qidk2fl0w3Ga/NQvTj5xibC0XUIV3Xvy1W/9S6qV6vVbtuyDsj1Wk7Wab3oBdOjfK8WKL
9uPY3bedSQuf8Wk/3xFdehen3aYx2bdXx74Z7ikgrvQy/8TJexzXwqCmO7r2jw4o8N4mNX9DyfpB
g2dbiJ2uENbF3xn8sj+0bmDhvoFQt0P3Fiaix26UPXKGHkI57HwSOwUS2V6QenbUPwl04nYMWTtb
mVGU98i/H028FCvuCwQQe+263DTLldFCSFkLpCUX7ylyWlHM38qebV4Q0DUt3NcWFugUKa4frtGv
oxUu7pukFb75uvrJ37QQqqVPLsAWz1LxOdTkD9rM6qgXlgtjGbUGJ/psxEclSP4Qwas+cU6Jbbxc
qup1DgHFrRtYLF7CRlpQ2uZ1O8wEbM8Q05Ji9yUmMGuKVi6K+0C7Bnr81sISg95xYzZtsmsmG9xc
bxyHkI9v1rLIJhl3HhFOh7wc31XP+Yw6ciCNxtinCdRrzdk2rXH7tatERrnOGmEJZctWkAXt5YLH
qQd6Ien6YHVjksth2vC8S/Z7RYMNj6vt67rp0r5GDfNRU275XyuS2SMgE7QVHa3dpXJ6bRAzcuUm
PJA78AlVM1oTt/cCgHGhK57WAew6w18Xjai0n2UcGFuF6HfpMhq58pWs3hvgY7eNMheOC/MRmw4k
t9RRMiQijZJ+3hLji5zgGFtkUnqjAT2yNFIq34B7n7SfaoGa0dW6j/7/sXceS24zW9Z9ItyAS5gp
fZFVNOVLE4RUkmATPuGevhcg9ee6/3uj5/8EAYAsQ4NE5jl7rz02PzOXNVBqC86QPgcGpHnrdX8d
OeF5MBvaTRMjK9j9ycq+LUvqtPN9Zt8lQqJUW2FzA2vHU5oBtrfIjU3w4R+aqDDXfJnuByIp+Z2A
ELTko4na4zCm34YRLHDJPEdAnB6H5FW3kg9cIAf62KRZKSR4ooZr9ElS0Lku4n0mftDfgLIDVl6+
mmJkwRTv/cS7Ujs9d5hza80Bwpm6V+yvfC8eyim5czx1TpR3cGEJcKOE/TKqH21DPX5yvoE40IwK
CD1jt2qyVyOaqLinzQ/0Yd9CRzLU9d0ZDghS//HgWfWPPkcSoiUkt9ZUWGWLU/va1DHFV+sD9f4H
hqGr16tzFPTnUR+BmnaId71nf3rUSol/JPmRGAe6btiOxck38No67Y8k4QaWNZiFXcqBfXv0NJf6
WjA89T3ZuZ2RbgsXewU3Uz5u1jRRWJ4924KGmj2HGmqgPMCBIUztuYUbSRi88YzmYlz1s4pbc/Vb
o9f3GbzbTaaN34tcfrMJR1rFgjW0VjZMIWYe1wRzehmzrRiTTl3pHzDnVoyoJMrOZbIRc+8q5Bs/
mjr5KV+pn32fu9hIEMIDIUtNT9HN1EeLuatFX1azrzINH1x+wXoAFNVE9TeTNcXaEhSyp/IlH3TB
+mu0VzY5MhvLxsjWMyszmb1kVrfzBrnOVILVpOzaXUoknPkWxsYZmCoZrzozq1iEfE/oHs41WQid
35MJ2Yo+Z1nRzzWzY61TVmjj4TXqzbchkdNKjoBg/Za+uUkhDSakgZAERk6/WtSjEDwavrXC2w2S
DndjMdEstRRMuIXzNPnxf9XZYoyYzTa2Z1oWPQ+ksH+RuvqexcBBIWsPV4+Oa4aQzgTn49ZHmJq8
9ng35ywKsjf//d+1/mHzQXT89z+MZ+OvfzhQwdTSkjTxTI2HGecMQWEXuTFNi/ZuFmdOmJZi8xBr
P0E7bOZxIn61XYK8mx9lizFL7w+T6A6m5uzc8jv21PvBR1mAQIUWXctqQpCkqeCO1ckppW8cmqgQ
oR3++9fxPyXbf38Z//AtMGRreejxMihUbWe1poh3WWxvrczYez0B8f1/kCcb8yfyd7U2f9Hh80et
LSjE/OMv+ibg+wQo7J5Pbj2/UaXdHqOoBZNK4CD0bHJKKZKhP8qtTazrD0BJqV5Ym6bU7pcX//9d
T//J9eTqsyD9/+16wnv17cfn33xOv37kt89J4FjyHc9wdeT2oCkc8w+fk+v/yyUv0TUs3TAdX8wX
zm+fk2P+i8UmBgFDNzzdcWweQoGz+Jzsf3Ht2ow7tu3h97Td/5PPSfzTjmP4jAg6NiAbCfzsuPr7
1VkSJl6yNgwP4MX17ZjV9i2aNOvW2tpD0iJdpeMJnUzf4kkgOzru02/G1DX0qwv/0k2Tf6nn1VsQ
2oeiQiCiR77z2PVtc47q/DT1pf1I3H1yIBqJFBqwUfuiSb5OpC18HZzw1858BupldXNl5tPKA4po
yvxrZwltY4SRTcKSZT5VSfECH+OS6aP7jG+Jbh0ev0fGl3xvtA64/97K7kUV5ztz1I9pY5UP4K7t
k+4VsOdldA3syL2YNKtgZG98orFPgyh3lTHKmPA4s98mwRScYhmFe3ijJsVx29rqrsb8MXPy9wJl
sG9VlOaQ4+5aKQ1sA578EpA60XTTR1+wxANl6M5vTVWijQ0jLT7jH6YSXQ6sD13SEsmHLoMXr+7O
AfCRb4nD6scj6+Iy64K63lBXZVAmo5s8HaA1jLfYSKZbh0B2FbQuZf8/zukpjuYIyfcUSNaH8L3u
apqbVEOnW1J2/mk5Cint3Pym+iGzuCLkgCcs58lBoD5ua85hOdStqnuoi5B8NHNgPYV8EEkxqcH+
OF1y/GqXvC7FagjjbL8cLg8sT1FG/iKMgPTFkd43ER882aTxFmEeffh1LjNTKDuhO8uUxwshm4iT
w0jfxJXxOxc+W0ypf+bEFwJ1lNPnL0t+/PI8q8+LaBMrAVlGmNF24RYvvGIzlR51A7hkoWMFO0M6
IbWG+aQmELpQaOj0rU1W1MosE47bxtF2ntEWCGb4XoA46o+pTF7KManybdNTSKDC2+0oXEVXx7Tc
jU5w0dotyhDSdRiebEmlA2nHfx8X+fj7keVcO/hXrFmUOiZjrTXlVxOdV4KKIWt3TUknQPbtdGl1
oZgETiKkIORW0Hk5mVf2dOmz2ttUiQDkiNDdcHv/edkMASV50TwtB0xdbvQHwsty5E/UWvo2RmDC
hPk5HyCatZUWYlbnsKFSuyOYVuGnSLCMgGrYK5HVF5uOx6kOgQjHbnXBL1YLIneYSVuxNdvHOFwe
cYmPo/pdgtmJyaIFwRzlye8NVkl3oyay5/98wNJCWu3tfJ0gyFpgTMvG8MSLHrXqAQ2tPJdp+9y0
g74u2zY5Kd2M3/s6Wvsg0l/G3h7PQ87bvJy3S7ioWDfkfjmsA/nZWp3aVgKwRkQ0S263klzXBq+S
neaH5dAXpI03mbVWiR5uHTMDXpdRiwQMr993KLweFlDYsjeIvNxLIb4vpxogYmEY62c8HO2Ftt0F
lmLwbISl+6TFV7pJ2Tk3upfck8GpVN6PsLbap9RbQ2jwDspM+itvckX4pDTvZWQw4xKTvXfIzeJr
pKwnO52KvakQnte1x4fm6NFBmNY6QCCsGEZeg8rOr7D/LsuREM6HE5vmXee21aEJ9U9nGpSBbKTS
d0lW6avQc7FAlLFenduMotMITY9iu7vlOvfulcCUwEQWuDcBbN79ctLQw3ofp/o3c37Kcmparo9f
j/7xvIKJeGiXO9eV8rTwqpfNUFfBDqpauiYUPr82rcJNRI3W5f0nH4U+BGyn0CPuxxb3vRY598ue
+mPPDkR89CZ3G87kcxkOEy3kmX8OTzJdJzKJNwlEBomVx6v+w7TUMP7nhM4B0Ynty/fZ0c1/muEC
yxA0KIF7x8iRp6LueDUUA/liYE01pySByJH8dMi665SwHoY/NuaQkDpmVs96619rmTsnhBEO+LrK
Bqoh3c1YnydXti8+6JEHVzN/AExaEZTaX+rUAveCeOOCtL5Zezbmll+H8wOuBeJVTypUBzW9zjTU
/Y0wNqNN51QnMcAs2uqFxn39EnF3SvzgeTljT+FGGYH+uDyEaeLka3l/XR4bc/VmRc6wGszAwZWl
c2vPRHKVLiTEDGvlWoZly/ejuGFvCQ6BC/crgy4DDBo1HLJUEg8EQb4nM/BBD817MIW8jVJltAWZ
blwLg1FCD6zkM7LGPRdC945WP6LxUX8pO4rNVZIg2p0Xj2nqka3X61SKR1d8BA50ijYOd6GymsMg
o/jQuQRokbiefRZx81wYY/kUBtTyLLJB7kQ2YaJrvXMdjQmOBpnc8tq/4PeJ51CP36fKlgKMsMJb
PEjjmph1t9X1DMX5TF8qRHRJgTn/2lh+0m+jUV3qXkFm8QLr0YmcCdyCT8w6N7ENq5dyY5kRsZeo
VWDqh4ykf5kx/i9mbMP0nHma9Ze5PnZo3fNcW9hMCB3DNP9hE6bW2HaRVSR3RKu19EiG4rhsTD8u
f+0thxo6+6M/b5bDEEAz1aI/nv2Ph7nhgyss+5Uleu9YTzFFiLwf4ejOx01efIvENxeZkIHcfZ2F
yjwW6CaOEykX2FFUsMuil7QtAypY5Rd9oo3Mu0FlSmUVrPvBpyQ075opuhgzKndLjlKfgK9wafJv
sG4MjLV3QQrNuIiImqMufoDdru1jkRCz52P+SgvUNkmizrVfX0yb4kJTJHQS4TWv/RwnV4chKSX6
cbCSFGuDvDm9vhERUDdzTO/q2sHtRKzVqyvd4td/QIQ8PtbybmxfKhLFj37YD0dt3vjwMCpcf+RS
5GSisvENNDTLXq3p0V6Npe7xIZMb0fdRd6SLosBnESy17BGM8FnWxTPILGdVEUFBs8Em4M7KekHo
Ws28Ua/x8RJ5OMXpWfbk9dSjF/zaBHMImYYIDCcZyPVmvBNzpuXy+YFEehXmEGzbJfJzDgR0G8pY
ENEbM7fvbABsuWOgZlXYIVcdpb6trauRAnc2HgtffrEouG9zGp31IUcXgcwZGrzh18c0a8/F/MbS
0Tk5SXxQpISlru/ulxcWOZaxzktJBndM5mJM8ulRtBWp3POCG0j4MZ4/5NhovL2bxPtWz5ldBzTb
QIqpX2/T71/E27TsZXnV/dpLiZ27w+bJFKwHNtvUpoTNjgxd6jUAMEfcLHTEQEqoSUxahPFx3nh6
1SAXwEI51oyGi9ChROdGgnBzlHHwhRHoVleGTtR0BajXNDZaVJHUQCpM4J1gwBzDWD4m1TxwKEwA
HeFaVW51K4NRB3YOYZLEQq3bJL8RGD+cWtv4BmQLf2/Tn4iPRpjHTJeqJEk2hCZHGwfLTqq3jxWk
+Q1cXOQT4FJIbhtqMPyusXMqm4QeihrxgETNRHDVZdD2WX7VZDzSV9DQMG74G4QZllxwdrbLA+8r
Mm4PvXT7NBZUqAfyAPgRHxSoaVLipwq7A3PGjt0/Ra4G9nPsPiDMhFtTktCUCifb1a4Hy3rUt1oA
PzcyWRiNykGgRgCWAWp01yDpAftY2XRaCRFIvFoc3K7Vd41PYx4TW72N/Ij2v7xJXBUbCi7dWgtB
xDsiucCp0mrqcoHJNYF6fNiDU7f404OJbo/Xwy2aviPtjbCwEJ3RdAoHFd1ETWJkQMo1JpSEHtCe
lcMVZRwuDgfGTgAEHU7LXTJJeSSVYa8kTnvCQtD9B37GVM+2gBbh5qinYtpqplbe51p4TmOabWld
I+lD+7eFTUvahJu9CmKrtg4qHHyOQL7GIXTw4syscbMEvCshGnjhKzkxza4vCOwCinnuG+fCNVSf
8qjbKbe7lwEIT1f5HzoT/03cVv4697A/1FgcN57ugj03jC+dJwk3bOvo6AWIp+BdbSBrZQeyYdKt
C38O90bFLYoIochCbe7bNBszSPqI5Q5mREfXa5oPX2XNnuuzWhOvdTOL8hnkUEM/tGTd50mxzxwK
ukic981g10TdoAANpXMSUcznqiXJI/gljI/W3VQPMfomWnsEbt43MaqAbByKO8Pq7oOog5PmBZI1
9DjiFh3EegQb1pe1tReD3Z8yPf6ZjEpuQgiQRxC2RyxP6SbXsZwGyMiPHnySlZpVVwizEc5ijNKm
YVWqOiFc7NpMBhMlYkMO7Zh+B2Cdbw1Psx6IJ6ioW8c/fTvx7oesfiHDkKwSuoxCNMG29/RLksRk
rfrT3tT8BzsjrD01Wv8ojBSsrVGO5zSBPuVrKUC3hyGkG9+ZUfzk5kMA1SoTRGh37qZDqg+WpcXe
6tkbByMb5Rb/aMTkkkXEEDJPCh5I+9HwHJjqXFVABuYQFIQjzKiAVuHOhRKvlV8ItzRXnhfW175/
wdKAmqfPYGCMLrKfIe+BPQrggyhAhDuptWbUn1hgq1WsNWhSx/ScZKI6jMMlTTRmTS2dtlq4ycnJ
dLFV4CB9gn3zgCSOrvQu2PQYnuo22be92a6sEIFhEqTuQzXpjPpIhojZtY1tVoQOwlFQRqGP5b9V
6OmQuDItpikisJg+xlqFHl0WJI9STeDGTRswdWnwd2TohFUt0DTKjSvhZ9sZK3OTVSD/VHKOQAez
WkZNAR16a5iNxdvN90RSzFppSItIJXWdrZqwpHi8/MJZTxXMAdYlcEqjKV+ZHnJTw+4onPuAsU1u
0Tq2yHAqUQcZX3CEW5tgMjzuH2Zxh0IuuxQDUqqJnlaoI8wmUpAOaY6Mv4+o/Lc2Fn5EkeMaFORw
7JnBmaGqd5Lb80X6OS0gQWQ0N4HoSn/iBcDjfZdD34brdZ5Ixzlo09k3yn6HGti/od7YZyP3n4rC
6NYBREG3IZaXUaN34A9qfj14IPLKGXe1jmy86fBw0hXfFJr6muay3TleOexi6RtrK8R9k0Z1SEd3
IJ29RzBrWG66DeaafhsDEKzLmI5Yb+Mk8V7IitWefXzXadmdzDJzHrKh7XamjpcwcZr+TNbWzktL
4xTNR4B8EfpIqz/rpBceHaDzfYpP2YuZgneMEOusf58mBH85o9o5jvAFQGODrqvTQVsOGbRpeSXN
VcxNF2OaqvfQZnXTllXzXpY9iiRLqfcB6/mK9LLuHfRPR1c8HN5D7tmrll70OzUBGrye0t+NfFR4
Z23j3Z9mRV/eYXHCxw2FUxfvtqQrFbf1bHXxCECgbf3O9AOPSgmRfWiNATEgJqFS84r3nDhFUrhb
443ClpiVzNFbF0uyjAPZvWKWxHeT9t5LHdO1SXUs3Kp6cfJ4IJKzJYJM5cRdDmH5HEtGZWxcWNyx
vx2Gpsk3uLvEY0gaK0slO7yFxoOZyHhr1B3hR8ZoYJBzyahx+moXmj4cvLAN90Ncjw8+Sok9ZZnx
vnDr/oCPYjp10NLuWrcxSELv5FErO3Hn0U87daEXHLQxIxsDjg2lkNnib3CLkvTvKNe4d0NNZIdh
2fxLOsNinxMZ2sY60p1Y3bIRqX/YSNp4GZq5fk43nmxx1tr8uYaSCW+7fCtCZDIkJ+Ejs2Ha5Tah
k/Z9B1Nw1Urjs2us166tketomAuY/OtmdZcyfxhMR26GKnaOQ5edFNEmpynqf2+6VDvm/C8rYgzd
nTfGzdlmnrU2IoI1g/lQWIp5dhR72rq2O27hHkJAOsRq75L+AefawTjptiiwfftqXUQC0uPX5smj
4Xb06+QcN+N4qyYyQZ1ckDQjqk9TBfaRJJ3h5jrdcGvy6NoZGfKh+Wg5TwrwrnWtGtzluPOS4iNh
AYZk0HlsNanjZsiNU0qw0UbS5f/SS3Fjkkzomz/1p5TK+ZrIB+Tn03sSJyQY+OOc1FadIvqaiHqa
8X4sjC84yYqD0Rm01ulGwsPVk/oYKifDMzWQjBs0PXc9NmOe/t5LVSIOCoYnkLjpFAVYYyawq9SO
i6OpWt75EuMp0aRUMiOzPQIwa4+0T3/v/XlueSAqJcCOZiYfSAfVrkPX9RgOUb+tFCZHVHDHppp+
b+Acg1WIp4dMN69VrlmBveWy/fDhw2C+xl83jvbJ9eS7QoBEkbW4DHjhERDCltDjpN2QmROvJJZV
eAfOzRgdD6Gq82IPdQOdv3IeelPutR7rKdoxe2cPqLSlSh4Jdn5MqWXes1Yf9uRp4uPrSEjFqp+j
eciplVf1tmK437Vjs25IkPPa7s5z0g+EddW6xdWqqx+TAmruePF3eBkfnl6eCPJ+Q05+zWqdfNlI
P/iJryPW9y4qUqwxaoKI1Yet/LtyZLmadEm7MmFTKu+Tr3S4SmaXdZr6d30p74xJu0p8TMXsj3KF
/ugoXR3t+NZTkqd2OLl4TO0STaUyd8oQ31KRatssHWDTMKePh5JCqRDwt20gkWXzlKu+WUG4ZwWi
UxxstlVpNec+dn/m5OEB2l9zIzQ2ssOR0fdvLEGzQxr4W0/TXhvV6KsmoQlpQZtiKhK/eWa5Uzl8
gjp23pSJS0xm3J79wt+Vs1IlcbENSxwFI+HXqwx9FoEo9bqtGgx3bTN3SoqnUg7erXfKc3MKms4j
2F0n89fela20qIyhs6Ap+OmhmUlgFLQMnG1xB688OskKgVvgg5AeDaPDUVRFaxljdcz7sqQoThJs
ENVHE+GhSmuTdWq3S7ypO3gNr1QXFcqRyc8oW9f3cU2M+0jcbEOG8J4L4Nj3ivCrLAPHiO2ZtRFG
57SHUoJxtAox5o9vLaZCigunsGica5zr0ZEpPoCr8droqXVm+sIv0KALaAIoCf/Ho45Ij2ylfBvl
wMUndK6vPmtPFTDxZBX1zXEjTAiBeOtDE1KkhYEsU1QohDEAfzDMu9Z8aodCvyh3pXr3ix071a4L
tHDd0Qm6UVl7UKK5G5hDc+eQ2lF3QLSPue2+uVQqAy9qvjt9NOGj8o553V06v8z3lSh75Iapu+/j
skTwH6oYaN9/b4KgHo6ZR4J3kOhwm+17kzSSOSTnNM7WYc3MrZMRdOEbg+fD6Gin0B7CDxDdmyx3
m59aMl37RiZP3OxxCtkGURdx+EYzTp1aL4fH6p9VCDOjxtt0MDAsvowWwQaxDXQEvmm3AcWrf/jJ
1oPm/EECX3vHrLbYkpBqfNRh+Cz5SFZVzBXLC9TVymszZFxaBcZFuq2FiCH+0tV8qBlLy+uyCesZ
NMSigdo/Uy20HNVeTW54BT1Kc90ZrsuR7qY/AhLQ9mUUJmebL/xSxNbLKT/1U5wfp/BzOfh1uqIx
Y7kJ3KnIfIpZcESo7CLStixVnhJb2zlTVlukpRPPaQQP5TCvEeJYXSjB0KKwMOcUFZTPIIirlSqw
j1e4l3MpJQYCA3QXciNnl1UiupFWCRjE8eZJmC+fLelcK8vhWlUdCCcPt5AXFvY+zLJno+26FiNx
jJLXpU8DdkA8hbL4DBsEYilV0qeRWd8OLZkAzqM/QvLN7kuYJI+5IdBRkQdrMvOhngk1vDDsW2ah
+hpzyEZkOYDRVUmU7cY5qsCNAy513ra7etTK67JJQpfqXBVTSvjjHLU2hYGU1QCeFbDvrr4rl3hN
357RN4AVQJeE3S4QpdhR2e7e8o5KWDaM0QNOJDTotVD3Fi0H3D2vXeGJBxbOTMGCOnwfUkQXHqb3
vU5nlXWODXkrnTCZNQTfMFloYADDa4BW5hTpSybrbicHyzqyJm2AK8lq7TawOYKsfXeqV4nZiqav
mRGKVbDIR1cDk2BAdfxrb/pjb3lUqPfK6/LH3AL05yS62g+uF3/pp/dyjMd32UzVviAcOyyz6cB/
HzApdleVoJXh0uX4aPlQaDRZT52GrN/XIWsUnVXBFBi5S5lDRqSRiu/iooASnYIgFGWXnSm0USXC
v5ydxdhldzB5n5YHfp2an1JFWXamh/091/oPBEEx/m4/faztOUBosO1vKkqfRjdsX2RrEZlqDfKu
I8mBHFWNtOHAzRrSc8sflRdbTBJSMuBs1tWVGMZ7fr+9FZMVPDsRhrZU9uMPlOfYmqofDrYNgMQz
7qCFwekWrxkmab7btfOwHHJ5X+hid9eJ+ctr4Fawu7L2yS3N4IWl4vIcNIjuI5aEbWpinpV0fiM9
yq82Y8qBLJURLoVJcOzcn1keKNzuKkqbmK351PLgn8/99QwfEanGLX6Nn0JbW2XHhGPuD4UGzaO6
aodDoFvXpe+6nI+cpcU6t5Z+7WI3oU7rQkqaf0yrsnTtJYhinapI8hVTU5s6rEmmZjPvThHqnSBB
zl7Tp8nIMp6SI5oFGneBBVSgYM01BQI985wOlna4ype9Pze1U0clbBLsVHrvpJRCzPbMDE8xqw3V
2R1cF4MnxWE9xCYtJ4gUhgtnCQBjc0IW1VCIemVupJ3+xIgvewkQzS31NGNl90yql02Q1Xj5ll09
LYxdGvkvXj7V6j6Zm1h/eY4VuM3s48i31CIJlWRGpWFeA1/HODVpbXST93Hketc/zyqP2k8YNw+4
nKJfTwQF+J0UEPThcTaiMLdNDyACBBo9sBOQ+tkDyHcThj+nlk3I2vCg9w1Lcz9TxAnOz5PY7VZT
MEZ3f3mixuirD9bl1/OWB7KQKdRUMbj8+bxBk8U5VD46evfdoonyIHzfg0zkPjuN0Z2bSC9vEWlZ
A0DdGSf3GcF88PZhUH8lGRF9wSSscxlZ9j4QeFQbFhS3akx5b+rqIvOui9Z/HC4P5qL59YyJSGWy
yKYO227rnjtgved23kD6+dHmYjgYvfgBStW9W35QNkUPrTxnvuRKYgxTHU5ZoE83SZjhtogMWnNh
o9+Wc6ixiTkPHczuXajfyJbHwWVAyCsnJzoJQfva7LZt4lKMHPzquVbSPGoKEItMBnp/ce3dxlCH
jcKDkezPGiMoLB4cwKp0/A9izQTZxsHa19tbqiGww6KrQfgOqr1pjs7jZGIeAj9c3OVzrNyyqXT3
2vmN+ZC6wdNEXehs12gtewPmYpLrBWvQJHxBS5IArBirw/KoxmJll8Gn2Lq1aRGKVwSAGev66kaO
T9sLv+pyqAVmfe0GPdl3KcIDps306ILsCBB7vMYSO17XR+ljG4ZvDRAAsghjsFh0UG/LZhpRd4Qy
6Q9lOySnsWu/UBNPb45IYa5OfO2UHYzheuzyDnyKGxBMzcMW4MKb4ysdKgp3cpJGklUfFhDuw+E6
YJN+NhRF8KoJmpm/0yVbK5IAZuocdQx1s661mncrZ7w1DWI6VWO0z2FRvyqgdN8oJbYrUY/FrcXQ
fSq6OGG8VQAfBinuCuun7MvsI1OKXDmoUfvJD8Mv2AxU7vtfAi+lGuwEQNWpPVGMDTI4IdoLaNb2
R5V12HP08Osw58WlCq6ATZvlLow9ZK9maN9aTYSgZ/ziE504LEt+iEIE6U++m76AIOdmmwX6SefS
fBD5UhkLaZAQn7xyyZo9kJrkbEYAeAw+WQpNoAr2vtuL18n2Ttz+4dJn1Sl5+5gXSyAXKH9CO9jZ
VAF/akGHf7UXQIrGC7fM9jNIXlqvOy44dMX7u2HqPZ56Wo5PE+3XzE9vUdNJQl6Mils07VgWwyx2
cecUUQWn0KzJuorHw/KyiqYp//3Lap1JbKepYGzBy65wc5662gSz1ZY0d3kBiURUE09chpOcMK89
jcOT6ZPB65pi+NJVk0sSBP55P6qNc6tpBmWvu0hN+TWsktswBBEXgYHXJ8kugWOnF24ZryXBv7wD
unc3eiRrkzmZvuR28c1Vsvgu+B+yIaPm1ZrV1hHypadusu+5f94b2gjDoHbzV80svy4flq1zwbth
+I1FbQNa0bCvdWYZhzGADQPlKrrgOYes55kA8Sf3Q8OoxtfSng61B58NM+M5j0B+p6KNEZ3YLE96
KuVBQYeN6vi7N+ZrAnK0L6YdDlsrZCFmNg1uGj8aLmru93upPVGmEUczI1pCmtlluZ5hZO+juYGd
WKX2rFr3O9k766qa+jun8ZPbssFNVADhkPUdt3MusPmBogMRMs40Bb2Twz7q8LiXE+1idE6RPFVg
p3Z0T4OrGbP+Rx3xNmm7pPOtq5d/V0GtLpVOcB+m5wRgE5P3A+xCbwcuHG+sx/hi9nZ1DJLQu6Hs
qCn+4fAL4vGxrSx5dCp8HoabfEk6c/paRaghysqWm0I6TyQ7B0cFf/JYFcRtLofLRtKZq/0w2GmZ
5+6KXPMupjeG5BZp5RMl9x5h/BjvNbovDxlMSz698j4Vfj6Brmqym3TwoqYFlVhZeh7GFhSJizYR
d/twoWi4HCynGYuZeXjBG4lHzkrzC4JU8ThQW0xA/8HtQBotiYAhD7pyBUbq1PpB6/hxcOL4Hf83
XeeyzM+NzlWs6jzZGz7VdVJR7smIK+/6WNp4PuLkMvWOzmxHG86Ojraa3JKVDGMSH2kQPcZDPoco
Tm/LkdcPwXpIWov+k2OtYhKsXuK0bjeWE1hXWYI+Gkoq4t6oOwdMd+qZQestsTAZV3hHZjOaOC4b
SBwl5h2m4AbjCq0i8WkLJz1SyY+ecvcQBr54soMKG50d8wuLKHkoMNsfiRLHw7kiM8QHXaAX20UE
E5MDdZ/Om8hBbtDr9mfUuN+kTdpvZZI9bJUORqYBqbyTgJMiRX2VhiLaggPYWrjIonyUn67AFh6H
nfmIpi7eS2jAx8mwTPiQbQhcJxavA65Tw8Zla8F2lY0vPruA4rpCWfCUBL3YBboMTwkavYd4pEaQ
N1zDptZ+p0sJVKt6bZOu/a4VSFzczDaeCNvtd3TG6hMxVyyXM7Aunky1k56h9YAPPr4J0oj7xu2/
Uzt+wkvkv6qW8Gemu/pqJDVvZYHi3DqRDedFVkyTcyO/evr4QSs4PS6nnMrfG8SqwkZsyeHT9XPk
PtZWXL249bOR6glSMd16HKD7OAh3CMxVz+1EIBZX86pxbfUqKppnyI+uHQ1eUrbEm4YAYYdPpzk0
o1bDUU+0Q1Vna4XU6FWvE+PeII5l7VAofKeA5RLV1RD61I79u/UZzelkSa+b91NB/DErhZ9hVp7w
vUjGWm4gduXoZKhooJfyvsYwaiWXHM6TjEyTxXJJRltU6nelRV8c8ZH5l8MSelgymupLEU9HFhUp
3gvziHQYbnvV04tGMjKpJ1W004Mh+vS5wu5PGZyRJPS0l7FUFyb86oueYoLX40E90comq8ODncAK
qk9T1B+9UsTV2L/3ukq7No6D8iSetAfuME8uKUpv2kARUBss0PTzYSkIIx1oeB6WQ8Mbfwqr0c5T
AtnX0mtuFe50HqGNnIs+S56pYjUbA2fivpoPhZbnx9AF15XnT7C85GeT4emjcfiOj1Hu/OYdxZtG
3A00SOXixHVLl4zXwF1JwDkvLO1RDMSae99lXfcyERAJsSoTG2FRmKUAssb6LX7CZj1ndeV80LaG
bKiSfj8Spbyt5gijJeK3Tu2frA3r3ZL1S9zUnWbSvYfcQ/B8nNjXHHnBxWwe63nuTGehudnERDUl
43LetWLrmoV2K43s01ekByU19mJvTjTma/o71hgPhn9coo4L1yN7YezIMKX4JciNA9nyX4Sd2XKc
2LZFv4gIejavCdmn+tZ+IWTJpm83sIGvv4O0T/nEiYq4D0VAKi2plLCbteYck1HkesiX4ntZ5I8l
pg24QhGWiuuhhJdAA5ik58OcDXfDnBo6Zda0Q6YhvPtMDMYlidpz043WweoSl+gVupBWx36ssH2S
k2GM38QDc6llgC7zOm/cZ3Vvb6LJicB99/WjTGbSGyNRBtMkyEeMdTITJwsNh5jpLFTFiIIFJZzW
p92T19oT+dnWsu3jyLrUrW5dMK1O24E2cWjNOiS5ObH38EPr18ZiS+TY5qFafAZ92oAnz5pJsvt7
rcXZr0TyDAGjioOsiePPNEnoZBjmT6o5Hz5EyldENO2W9KbowmoMVSkRoNjgJ+t2RJQeJNlSfib+
jxZmCllOqXeMM+HeoPDAs+bWy4s7HRallZfrgQYR2edwn+LEePSafkTJA0Knd6rpIvqUiSv1IWn1
BnUcl5kYcccPuB3JLf6y7sEczXiLmbOgWE3Vf8K+jcDZnTe1IZIfnqm/2hURaIWyMI+P8VHVInpI
FE8EY5gbsNZI72i6w85Ws37hCf1ut2A6fe/AtgBvFfuIU12mw3Ph6tiy+Qy4ZfXX0hEWFKHy1S+n
+NlPHQx+1XIWE846Fuf669TnFMchqxCIKd5NYUX7UunN/fVAeuU5K7zi8velOK/0nSmdDhwIuWr0
VHkzPL4gO1ajXQJhcTsfny/B9n6PGQjJarrN2Vl/DOWTYIlYkG1BjmGjs5P3x3bjK2s5ay4SJXIk
Ntdq5aAnUBXMLrheOUMsINsXczg0NNV0hzGpR5+2rMGgfT1uwcEa56pZ4S9mZn3pcYYATevrm1FE
IGRVQ4Vh8oYgXXdngsGFBSBNON8o3GdPjkPYskDvoXj1+X6U7iFb1Pxd+fb0ZHfLC0vCQVVfstP5
ixlh1g/0GuNk3nSGSB8ZFrNHJAdTSKayF/x+NkBhfMTENW18Qrf3/dTQyuymZ3suvAtNrTdIIvWb
xKJe633zbc32VjaCHdf8NlD7+5VmzUvWOFwtBn1de3rRGkKKm6X/E6d+zVT3OgQRY6u7R4okbAkV
9bW11RraCUXnbGUuXw+UeP6c1fOEhrRf2U1ijTjQCI24tJ6oLkUSezQj4h3QOOIso7pVQJm8rW4j
xpuxxCKe5QvXM79Wndp4i7QvTHWRStkr9b15aIz4DlK0dWaxrLFNxopxvl4Pun4viSM7OCWOhbyK
/xz6YjLoTsao0Ev9v79wfcv1NR9CcBi5JBebgy3Ysyq3Wtf9MhxdqwIizKH/5+y/Xuv5gdwg+3yu
rRNiwOpcUkY+R1h9yRqji2eVNezh61caCMjn69nvFwlCB0EQG+UR6c9BIcj7mEqNaphM0gsf63tZ
j4BQnLw7wYVCAbKGaybrIU9nbduO2DGur4nR+azmKD6QS+IB9+RQKO9szBAjdSn+vPT3i5gX3ma4
BqgzYoJmVbafEweEx3rlKzYKLMb8UMRtZASpqJ7AxViQm+rkDCAEr04CbdKbpzV7E+UfeINTYVYw
NrF3p9Dhr++MFt5+PdPMDtoYcplhVyalQB5knCaj018jxAr7gYpFkI2yOUWJTO4pUT1rZV9ceieZ
HnGEPvDcp6wdqhu98OGWyEiFSHtYPMFk3yH2FMFM1XGjGbQrdEAjgNjTlOBkYjyN2hrOHcHD1ytM
53+SPXWjILkCPc6i7I4yJGohpRvHv9r2qsHTMYD0uMWmkQHHUC0Vw8IO7Hgcj24vCakorB8zBJUT
7njjtrEWfg/C8nh4YuOWNqFHRGlf7oEX2Rcn7tACogJ69uaR2ZFYv3O9Lpcb1X3RdCzvuUM3o4zH
YI6hkfbGzGDT6cBP+iVuzty1H1OjpWEvR2Ia2lp+c8jB3CwmLWotMr4xMHtbi2b5C1D4L92b1LZ2
Bfqn9V9fv4VRevQKr6d1byoRaJQ2u+L8+3XScKug0knIdvVZO1Rx+iL6xDMIULfT2wY+Yx9J/xUR
lGDuXWY2g0Bd8q6iZtFGp6a1RsRjThKdoOirP6fX6x4pGs4HZu7r5fXtOkbvUFnZxN4lRjDn8AgA
fCibOwMv5RFJaXKbDyOLVnq+G23RYQSjB+fDXw/0YKLT1L67MMeH5qR5C6tvP2Kn0k3tU+byKaEi
T4IRFBhCdT25dSsLXEHULttZL8rz9VBnqcCDYE9HnZDUgwWXElHMbAIWrTFCd6L1AOAWadjRRkJQ
KOMH9GKmbuv3BX7Pe0pi8cM0TDdoa+XlelWbI4RiWzdOI2OeUwAOrDU1Pbnd4gPdNffUu2HM16Z9
UeshY4GHwmY9TTN6raQpGHeEys+HZGbMmxDVbaKiLLdZ2gOqT+q2Os9rHw3RBPAeONaQ0oFxzSh4
Xiu/+5kn0n30c01Dd6Dp+y5hcPVnO7/MJdHDhS6fa9Yxj4AP4icCZXnuq0db8Ow4ThfvjRyRBrO7
i2EMyS8AeetiriVIM4lAEpQKrhG1yIYypDsU6UUIugk8wnvLMr0Xf16jQTXdOgI0LR+yVLunbBS/
djTLQ12f4PJih/3RYX27BhZel7PkOf5qxrk9pj3GMFGQFrWObhHhgPDwFlY2dJIODA5dkEtMDLZR
3yBCgJigUSwWsXYAto7+tLOR67TDfw4ehhTlK9zZ62u627Qs0+dLPDbt2ZtmEll6So5JZ67cRqsh
Q2WSsPf8hK1VpTl7WF8+yvUS8Gkq8gezWGFKFThGjAR/DnR29iJW1NAR1rMjr8t7HOB3LOWxIeDZ
feo8o3kchl+OmoHBEzPg+cyanpbvPKbg2+vB9L03ZD4gvVX2K59p1eJqa7cOfPSD0SDd1ZrJuK3H
nFjfqnpp6tYLefbHgDodeM8xNr4lIxpU0IMxa6nmI20wGG6c1jXwMJJthR7mWZTaShRpFFOj5ey8
1FDbwdB/mhTcnn1BWITvRZcpTbR9mYhl6/j5vm86+11rc4iz4NwmXR+RlGkjJCzO1Kzte5sGQYYO
2Rxm637Ui/4x77xXQHjlxUiMZbv4HcOI7W7nFiwqlq8fwFi09y5J/mwQDNHBINIHxS5rTN/NAQmj
aoezHRG2ABPbPOujZZzL0rnD4OQHviK/mdbQe2ahXyXq2goFAM48Ehr0XsKQB5p/Zz6MCX3dDaS6
/gYYUXk7N/bRE9itUuWC428RdlSM2Lcec/u+JJh5U2R6dJvxHXgS4mcdgcwzvOKbWREjQzR3TUgS
/JLazti9D1axd3rQEpiBumd0YUkwG8gAFnsOmphEZ08DeJDXsX56T8YofW0hRj+xZQiqbCTrxQqr
URALAeSM7NlF3pnlqPaZUUwXWf6yI0TnY90aj8unKMrsktpo5SciyTep8W3KW43+owPtGlbwtkuF
zR4a+QNB4unObeb5dkY0sNecYkTM0dKZSaNDSlxeSGIHSxpL0258Zfw5YNnbk1WIa6BZS8eDYX0a
XtKVYeQP7TYRQkcv4tW3nRF2TvGjqD7diSzSnV/xG7S+OlAqeTBbbA4AvoiKm6LoxZtYHKRx961F
NszadzwVI8AZUuHGE+pVGpM6xMC8T5MD9r3ppjNaE/BFVFM6525fA443LCUPeaLmH3LAaNTQhaD+
1IyE1mJrvx6SfspPY0o8riknzFIZaVs5f4JlvRxYFN65ozXdZc0gN+OQRLSbRgeTRvxmxY1P8SIk
/7d/HXQrf2T3eDDaKtpVddtuEQu0aCPwDKMvu16AdysJjaPqLrwo3y+zw7ZuYAshjWg5TQTILTlq
Ppk+x6kSF+Xo9oLR3vjpjjl59V0739uUAc6YQm4wxc33Q6mhlFgPbMDvMM3oZ1cZ8z212JJcGgSJ
Wj1fhlkV96LjoYcs/qn3YqGt7ZYvaULuRjeMzRkuZo9NINZ3cDDe24Felbagx2oXQOpp02s7c+r5
37NWKjKL0b0/+K/XssLv1xwaELi1vLtCWvntVbmpDP5f82IEyPy7MLy0TJZq/iSqLz8wmBSMpbDR
irnJwsqBPmtoaBq7eYh31+E5cekMaRbhZNcSIaX4ezit04FEO5y1i9GSVp5ldPDRoSk5g/Mr2/s5
dcIWNvkXDSHE8kr73gMi0gb5FfVCsBMw3q2UBhJASYuACfhtbleDZL3Ve/uH8n1aFYuPQTaD1pHS
x99UemNuAWh8XGV7tmH8ke2569nfy+vZ39dkoy6OapO9HOzmVM0wZGYKHkj559P1IDPk4H8v5wQ0
RZITM1A05ngWiPgHXH6IDJzuVHQwYqKMP8PikBeX30b1sKbquMtBn2Q4y74+ZU7OgTU1QU3rKXTf
/5z+/lJs/nlT21vAuLP12hAWpaPrKeY1CJYUiQM23OXpepgd589ZDWvn9Pfy+tWIBCbcHuu7o7xx
V5gd4v/rdTyUYsv++PX678RqfLqeNWQ/bv1pijfORNEAbS6Qtmj9odNqQxrXw7C6kv4eCj/UfYne
q2mAQC98kBh3OLSUefcjCzYy743yEK0/I8nWX2D1WgFD0xcCDp5A0KnjnA5IBEz9wYzJGjcKvcFG
xcGcuubUdRJP+/VULf5/Tq/X14O7+pKuZ0aeJqe6CAysRQDH2+fp+ovoq6349y/mDfCCYhLefv+O
1xfrtkSA+c9rU5dXG/JWyTb3Rn6PkdvDqip+xD+X1zNpZfwuLG2b0+/T//l6XlMSbtE5BEOzsMZn
5wHg85+DNhvIJ1358/rhk0wJvtkl5fDOb41s61dWDMVudaatf7e/hxTGzX9d/ttbPMeGgvn3n1zf
o/3zvX5/ucvRA9sjU/8Yc5vFMffi9TRff4C9etGul38P19ciSiaY/v7lPdcvt0nM0Dgua+u/P1kA
qzychlt+BE64Tmv/6/D3NSb4V0v4xNbhWTmZcsiOkpkgXT+R62Fp4/732b+9hpbxFpmgu3PssdYD
rUXUSy+xOzkdDjryhQ7Xx+/voUg7hFZ/n7nrV4pkZQlWog6ud/b1Rhel4g/591q3fPPYDofU6ynj
yfUxGCUKt+s7vJhgOrZ0XP9+sQO3mOXdE7w8HPvuXizIhf8ejPWW+nt5PXP//7f82z+7vlasw8Xf
7/dv78NfQsvARs5zfdavDyPViWnZ5nXBL68PLs0sp9pP6+clDdWdrmd/D//z2iDZsbjeYLA5MT5t
pk26gtfxMz2XQ17SuWSgu97bbeYaQV0ZTO6DMndGJW+79c673pd/D9fb+3p7XV+7Xl7P/ue1LqNM
53Z0vTBnR6TIuFf3ZNvX7GpRs1/HhL9DyPVs6IpvfptMW01ffSX5T7932aU2BkuzsvuwSvmeVG1Q
VORYmRmdHwJzQtubVdjPTQTP3fyaZtMO6PAc86HRNpNURBFWOoljTXdDge0HokYW7CDYlNLs3dzz
s2LfvR/8AnzgEl/magL0mZW3qqvng+w2kH1JtECJuy0YvKhpd+U+t8rjMtWXeabsWEzp91aigIv9
RGCLQFfs0HNBJDPu6nUv5NqoX5EDfWQL5tdxAIaxODaLNOCfMRvtrYblktwL/cdoy+ZMgsB5cO3l
gmr0B+Z2a1NGtr3t4vSBkL7xeZbiYfFTEpFb2ixAVwYy7Tdtj9FjKqvbKS6+vLZDhFppF5Xxe5tN
fewNZwl7S3+MGeqD1jfmYBDDTeOxyy8X0J0NOY1+VzenJkMIu4aGzlLSXVzxnl4dnyxcOXrhyouy
i7esYaVhCci3JHTWNA2rKr+rkVqEpkYWUTTuFEXoPXLVVVZptWdr+lHYunUu3WQNPGEPfbOooQoS
nNYbjSZbm64JaBY3h+uMW7hrFvsYUn/t4RuCWfEsNb0NI3PiZm4gycZ6kdOPJ9VLN8giscHhbFKN
3ojM3EM/tY+LmQBunSmJsAVMItd/JbUHDby4IJ08ttgl+swdQyjd36N2hp5dHW1tDQlNCop0ZhF0
cEWgYaz8FA00AwjGadPJMTlXte5spOzAvZlWf6jy6gU1JNUEE/cNBaSd5Y3WhhbzVjPM6I20lD5B
QjT6kE4Gdp2jP+yl6J1ANy2DBgAKMRKFixDI7XxJ0+ZeUDtu4V+GROsyPLp2+kTYy41WTsWhhtzv
dQC83VG/DFX+6tZ1jII0Ac07Eg5TQYgGJ3ovNAdeI0ElUNHfabRVBLktN0KDNuxatXlpUs242G15
59D92E+ri5ePhdRFidA3q0aMB053NLDVnKuC1laHaQRznrypTWvfdafU2WCkhPK1zO6pFZAGm3Km
G5+uZL/Buwjuso0aUYR3Qn3EdpVuY5CGVyf7MOUPxhB3COSpsjqafDLnkPGeTUELuW1x8mOBLpbi
xLytrQz+ZAY4dRnQbozsQkInU9R9x5+e7ebnIe26c9cYH7o95fBitGzP05IFmTPQio0iG9J4P5KC
QeVAs+58s2wPiYOjAsCc68zIqtsVrjhbB8jYoa5QIGPpJny0yP0N/NZ7TC5rYPbHNJMg7PgZYEov
bQ9DB8TSFXxnX8+2+RrFqlW+HUqHPXtmXZQXk249byMR+9ukiPq9/XPw5YuUbrSb4vK2kkOyWap2
CW0DJG7tkEFT4JEAAuJiBC71B01CGGocO7Qb77OjEMuwZPooWhecg6r+ERW0LblRMBbP8NMmPyOD
ctCd/SLgcQh2Gdu2jc6GAU3ZHMufViV2bZkCxvHfTWi9BziGT577JKmQH/BdhU7HdmJOXryhIkpH
w4DUzEVzF6sevHAWYbCW0A/NnI9lmIn4s9r3FmvQ3laIJgfvK8ma+wIo/F20eB/p7Hzjnmw3suyJ
kqFblZeufxjqh7QaY4JE7e0qyh30RiDGymAGr69kYx3mNOTDntxa4ofrNe5DlgSuTKZ/jxvgWxRH
5k54eahP3oehxc9yGaMNle2d7wPF6/BIg6Gegyl9Q5N+Y0sqWFIm6N8wIRt2frt09RhW3jIGwjWg
nqe4hERJG2iVdjNuW4tdHlJpfDOKes/Oqzw7mndq2CxkswaRp6TNJXPGv6SZX9xoQrps+Xxi1Mkz
3LbEwIHqcFig1ui/gXjet2K4FKb91TEjAmG1mjCrT1bU051q6+9k272BDaX2pTkv7VK5b55LeAmp
P1+acooTqzkbfmu+BHYzjNvRnrO9udRIfcgaWIzpPDiE3xAwQPNUK5YbK+M+c+S5zLrHIWpuotat
j6CEcQb6FaGjfXLnNuLYlU8lEeKHxtfJg2PGxR4WauRLQBQoXBLbBc5E8sakdlTY30/UAA/R9IsM
3h2JBs+psqftUpO4x/7Y3fcmOsvaveYC3dBMm2dKVJFgHeaLrap7mI+rKwFHFtPsp6ABRSpzuq1r
667X6LLHSTyTGiC/6rnyuS+SNizAtO1jwSV3txEkfMehn+RJky0rJE/zjqp4nrUfFZ7tbkEM73jW
myt6dY8PiQdL6mGto4g3BxLF+l8t99SimooJIktCuUO8qALa82KTG6OzH6twZB8bJosHF6D6tLr0
0zb014E44LzNpiPLFoqhjrthB1VvTpm39BjtS+46UjmrgAWUDr3TX0KHRgJ0r1Lb4t8tw9Q0aPAJ
6wVz1VbhlGDSxB4ODiKt0n09oYLWvBzO/6jIzBIOEuWY3JtsqJsDeT5Eejhw3CYdF4nJPE+kCuFp
usxuNH18LzLXC6wu3jSWc+4ECADZeO8OFQnalqYOnad+KFMZtobP4FoOT2l/U6LGCnRF9imeX9gd
QwgVgOhbgGiGRoXC9l9MihPE8ybvqiBFkmkkCpqAcdYPi8yQxwVcxcFCxLpJlJhCv4S/HxHNGECR
gDYK2a2otxV5S43+0LmMs0MvoqDQFCuhvNpimdk7o3NuMpNYyMwZzzrlmBDLxxI0jclfVCOs2pz7
d7Ra9R7CLokzjCOtNj+s3T/6B7gbnRElqWvYL13NOEpNeAgkrt7aAxAmx0MMku6EQROztwMUopia
F0qTrJ1b7ehNPnqyEvt6Kk28Jgu+7qz0Xkrd/jX9oq5kEJCuqwDg/dfUj8NFoyW9aUyX4K7GOTBi
4KTSJjb5Blh1Oqi0BCZIurnl79WsfCRwJxPkKLFnfLtJfVRjCgs8hZpsxM4t6CLMBOS5upa4iyyJ
9mOg5a8t4jVBG3iu9Yw6eCYJ1uvNe3DeovH6Q2dGFW7wDjs/fGsEChb+ecegcdcy4UQxwarAADel
sfPjbtnLUb1oudjald/u5uhka5+V53wp9L40Yy2oCxXeDWrXahX5WRNNpzSd9o6RFTviDt7Q740n
5VNBQf4Jaa/sPyl1lxuXTcg2eaxITNu4s9EeUv3SUOgLyqZ+FtL8rJPqp8j9n3ixI/gh6X5WwiAo
YcdkeVBjPQU2GY7INgh48n3PYw+jbfWGODDfIJ9DJl+lHmGZZgdydlZLZKUqVl+zT8mXNWHpdR9x
PrmbWXTNpvExy5Si8flTZw2oDqy3tM33FQkaXcEfJkvKG5HCre+mSUGbn557gEW43x6XdrgX/vI1
Ues/tMI9+p7Md9VIAmXV9AsIU/1pmMSH1it7myfL+8RfajeQ/YC4E7EUDPK52Lsp7JsCOUk4lG/d
4P+qB+7wUfMxggLNLuJk37uUuDR92BJLczHQr66xtWWAyNNzTdJPluKmjciJq4XNLEoM+miwJGYS
udCvPtMDf8ng857RpH4bsRCHvVlPdyzxnoC0slMzSBMcDBDqpdNEezMzxl2rMggBvVHse0aWQGo0
yZSbfovlQOsMBmo1rzEOpU0F3OF3y58jmxhkT+Pmauz0bA/6WbFa3vZl9IWp2A3dPIGcUU3iIop4
2RYy1cKulrtksYNKtukpsmoLN6T93LflTTcvXhg15muHTGAzFBC24DGCF+m0V1AxOb8RAZKFPbM+
L9rAUfoU5j27NhXrB1YB09aHrh9OZInuIFVopzJnV4FUiqZY0fkg0JipaXZsBZGsl7U9iNgVf2ad
Vhe3vsOqfsuOWRLpgVSP70nUbDu86aZGaMeA5dYEPHfQG81hHxlFwShGzGxRBSKWjJdw1JATK8cn
eEML1ZAS0bNuwSSKrKM1sBDS5aeUfUuAYvptauV3v0m3CRUts0pd0uXRGPSryqSotZ9y8OIdnNHP
tCpOQ5jqzDnI527txED+aGglnWnniQhrVmpj8jnVBDvh0fS2jbwv1iW856mdGTkv1jAiHVJghyFk
o+NUfrmdGvtWULvfI7nedwO6voWRLilUd/Yy/x4Z6y6Nae1Mth+Os6pRo+cZIhbqJ5PzonSF+lfZ
t55M5M4eSOQarOhb3Q8nUdZOWFlYfRMDI0/diPdWyccl6RmzwUNACgfaHfEbCCh9U4/1Qhoo81g0
0iF2T3lLdFbTwYtsHCpRTu3coQKls9sukqnYfLd4rP3hfe4FccV64u302WgIoYTV0xWaGaAqRSJH
W7vCx370C/dMARcQHxk9dyi0b2WhNDy5vrujKzkHsTE8xbK7kYNJsqn1U4M/ioV/eonIB7xBYXhe
/3Nnp3nyJn40bRnCwroGcoTOBC4mVYYC8azza7ZZ6fLIfaTVFO/TkmwfQEXlse5asVfkTSTSPycG
g46ZganxvPhoAynw+mpmh2E/2myJt7XmXMyyPg1Td+GZfkPx3AEmqb7V9TsBHxTMFFLIevjMVa9j
H2Znv7j565NXNhNTR4qAQpXxpZk/RqrtFHWp73u6V27TZxboPPKueTSQtyMJaSIrOTYpIgLG429e
QaFidOxD7PgmqWloX3r9YewJ4+xtWg6r4a127OHsDWwxcKZsRywABxpxedAm9QP4Hj1c69i7WWWP
jekf0eEC/vbLJYxq+ekq+VWR/xd6tL5DszOf44FOFEq7iWQvxUNT9JtsAasqVhM4NCGkd3mgxw1w
0oUOOJ2Gj87SjCDv6w/Wqq9RbzZbM/GPU0sPh+DjZgO5HnyTPeDi4VGOyQ9yy7rdF333klXFE0zF
EPCTEfZ9AhF+Tu8WAmsFrCYT1yr+mXQ31f67005Z4HYrt8ZFpyxq76fv3Gf6Qsi15ZxKPnL6jsxn
o9Tgt7f9vjazfke3mYYTG7F5snse0KhC72eZ/L8W2sHL/VfNFujAAOeTSwlwJzNr8n269h7jVMpW
PqLr3J7haN4l2BfXkffdkdb3dnbJ5B1kth1ShTxPd+2QdRYEbA8duqll7P3l+7TqiaMp+sj66n52
yrsMAdbeqw+dtip48T+9YY276IAuRteXn9EgP0e0K5tUMjpHGjmnbjGfkfyBDnNydz8Ihb1Ai9El
2HBpks58Kk3z2c/r94XVD2D75LSicACdqv7GRHIRdN7wK5XRhMmMhFq3Sl7AiLX3klY6Fokb6eOW
qiym3zhj1e6hc2wrUSCwUw8EGpMwYBH8I3VI9nTNsoAbCn+TIUnKzJRPluaSYJlZYvKLqEPoZblT
DclzNjyw2jHokgIDQrRzI51EHOjTbOiL0ZqBux3SPkOJIl5MAO7sfSSlG6GTjgL7yEha67C86c1g
brNqetfrubjjIb0jhekTz7w8SlZ5LUIQhmPSjE3if/DbkLlFg5rtdV2LOpQSbyfBBMWRLR9DYISb
hNJhpcYsgGdBerxyzjPPPisxZqOxcAJRFhUh8+i3V12r0ZS3ceXqfHwIyRdsOnVxp0FLC0x7tINR
wuPTkuRVRSxaLXgXWIWZgNkjPBnLj2zxn8penw+uU0ksUV5CLcXqt2mLuXhqrOZM9aqgYpITTDs/
07AmxC9R1P9SFBmZFRjGmJ01VeuhUad5KJBHMmcNTzVi6LD3c3z/ZNCzWdgUqplDmpHfqaEQOR7P
NemZE+3zmKjkNqsOKqtJQVszxUf7MXF2SOzbQA31mlNfbXtTjw6t5VcsYZDHqMK9pI3BqAmQpOHz
GxH7o6dY01lNaGC6oKU/m4zijXHbrfgbcFB06MfljnDBOFSs9oNS6CZ5GsAaCCEPBxtkv+emX1Bx
qI1ONXHJ+FLmpdfO+BkvDiUcU0z9E/kFt9KuXsc4hjXhTl++K2sCueTLkmnfCaayHpg/COcYHjM+
fQ3hwlnxWY+yFIdGip2vcufBsWqawh5xl5QTgai493HOstVsv3SHlSry7ilARXWf5ozPetUUJ0A2
IJdY/1Sm1A9IyKudmxOYoudmYBSmCidhimBASL211Q7RO8u9hYQZ70DFA6alB9oq6t+7yREw8bGJ
ymYcCfGL3qPFv3X8Yg6cYa3LknnV51s4yvc6hactxLY9Y0l5LiM3v6FPzTKYhCEWP9Z71etvcZKd
ECWb6KlTM+xdaBKJglZdDjukJ2ev6eTJFk23QwaLsh2ZYJFGPikYCYswBxhaPeWH1kVpQCIjsDxu
wtZS/dbKiB8QpRMFeguXEBcrlUFnjzCbdPs8p+iFz2+ckCeNlEaFzN+nsoHsha6wq7DEUMthWyA2
1HXiA5F4CM0baix4x9Azs9BVKWp1pAvGSnJ88hZwDL1tiKACh4WZwrpNiXtqDNAKWXHjzzV5aNSl
iA9PmJgm+cNvi/nGGr/K0ifYzs6Mba6es5qkSiunlNGRAe4V+YsYGWnTKsP2rbZNDnOkMGXN1CzB
yUXus1va4zYtypTCrv4tSgzeB+dgUatxx3fhykU9YYgDxVSice2dY8/TpvY9betBw2P/Mn7T0FKH
PqwFUvnyF5I0CdwZ8Nr6i0BxVyCTbDuIQ3AA9+VI4my3UOY13MGGl1N+AR5HsBgTs20TrQBjZSCL
VPBJqmXf4iba5Wx92esX9qPwx53ftA/wTEiNtysZ6Fa62yVj8cMyK4ONvbXJVLR3XK8Pyp41sm0h
Eyrzt6Sz262f9m8VFD8+odwcvQdNc99EKXYA5/u3JWkObEKIJO6L8oLZ8Ch7Qr1Fl4dkd1pHOMIZ
Mwx4Rpb9kHhTtmWDjUQQ/ZVOlTwplfcYmS8kqH7UE9IHj5tz58TTTzMnUTmtkuhsOxRlMxLoyUKG
kBIvVjDaxOOUlhUIB6XglVoDxuEXcRWHIkLd5zbSxdamPTc5PJWKAHkUzx1dZ5/VRiNkqC/+cJ9U
kbnPBQ7JAlvwlJne0dejE3cGecteti1bHix9KPR9CggwXrSfLP/lt6pItkzkDyLXP1xSnXdzndyq
Yu/5rtgugD1OZDbepRMYHagH32v8oSHqrmcs/E3QUopI0OCQpBX9yEqbVG1LbvhALqZTuMcMMpRo
LfB7gjUXzJQK+lqS7TNN/cDi+V3C1L0r5+XimKKHLpOJUNnakYTQ4VYgqYIqx5+JdUO1HOyKFGrd
xn1hYh1WBW2HzlcBC3D8Hok9bwvH1wIWXOnAnjDKH5p4eZIEjBz8XH7NuJCixJ/2aGGNQy59c18A
iSPZtgCwEkwjZuHEeSxqfuxiEqeY2KR79ln6gBYfxCEh95Y99gFOtf6Q8hBhq9jIInX3lqTDaHrO
r7TpEDH0LzSejFD0gjYTFJG54GQGWQMA6zZlVtwwuZWBXvYEodOd2Zul/SCn/oN7e3pCj7+V5Ib0
TVbdaoQdLD4i8DSiP0HKTnZyHH3n+Uly0HiOEupJqO1cP5SKeV65Cxh27kLDhVq/IG0CdMYNOiGh
HPL/I+m8dtxWtiD6RQSaoRleJZFUHE0OfiHssYc5k83w9Xfx3BfDgHF8xhLD7tpVqzgCyp6xTxuG
t8Eq6K0cIpqKvKHdE88mDjQ8xCXt4KK3HyZpNOEUS7WPV2Aok2Z6+2T2gNGu9Bz0XR509H+jj/S/
UjNp0fyq8VRa7IbQtNmZVZSes0LdxPohck5LFqG8S5OEUPwyzRWJxYiglpEuGMYZEQKQ82I3NVwG
iVOfcIzxJqQ9TEGRdxjsCTMhawLwAGCW1UV/jDPrN0TeLw5x4O/wR0gzBwGMbXVvUL1Epljuy0J8
aeTLD1UB58tiH7JtnSzkeLXlUfAvZLo4Ae8s9j3YKLBw4GkPLpfHriBucqixI5+YUuFVdw4EELQT
Nn3fqmL/IxUA9hXXs2q4Eja5Z+gOpROh3XcR20HbIrQOLQPndJXeulMO7eGN88ef2sJGKRT9o16a
feEDmcAHW5858++ubzkR6HZ7TSrtuxd2ekkOSd6W19ZwzkYrqwMMXgh4DiOoN3zHHRGa9AVJ9zrO
6hfZj5mmb4OiINJCtk1eJ4ftfoVFeegNWpQKJDrcicc0bZkYwBXTOekhfS/xHVEiAIKp7V0Hw1Lv
1T/EPICSaaMXNpoRn9YSkuLQRnzJNGHbJV8HSwHUlAZEv1qaSzy0rINWkpLNGqyl802CsXmPMehB
scp9CUOXj4gNcJKO/urUxZUPlBLwlJMuDe60J0b9hzlznmEN24V6bB7zrdtQ6qW6kAwIO2IzacvJ
M+V9E5I/nw72OC77iVzzbs34QCeHpkUvdkx2RubDmmc/8YqcaRZufRmMa6rFiMFW8VwcVr3IQDjS
zJkUehRM8QJODL963XtBiuuE1KOBWKH95EYdw6mv87dUGupUAJOtFFlAVhxf5NIYiViTp3XiUfhX
vtApzIPI+Zw9t3gUNZf7bJevbmqQaIz6+cO13P0/kTAf4/cTPn0fR2edqms18BkWM2qQ4RBrqEr7
2PZMlFPJMb3o3YdMdiT8cvHh6VBn9GK4lKZY75rk9bYAWsskg3Lcq0tDZ2WYzDwv2whCcJzxFfW6
rftR3ju7bKG+ITX5nWZzjNEm56mWeXQsCZresa0DuRZZ4KUl8lzFsnQpp+nY27IEPhw9JGMZJAv0
AJcDtm21PYF0GoykRNlWrAEBpE7Q16Fgs/9MD4oZRq9i+xatHJEzmzVfDHUW+LEC5meNxNO9gUD/
nKWE8V1agvNs9WMqPIELnNxM8/h+IfQTOz07jDM+A0qNCJxzv0xOsHau3GVsvPgKSpaM+dI/bFRo
xvIoErySXIJZscxeCkrTzwOZtt3c0uabryvLgrHaOaW1ctzFlNqm6q4JoM52k787U1K9U8x9aLHD
skhofpoSe/zc9UcLM+B+Gu5KX6ZX2CoBjZ7bw+FodFwAJT0dPGmpj47KsAED0PNynN3MT716eCw/
2gG5zzAAOC9ivXWDeyqIZu3iUbp+Zq3hImvYLUlZHWIKN3cz6JZwLhmt3LHPr3MQm/GpVYOH9vFW
DCNycf0DQlE+zU0aJp2cDjkTL7Dx5B9DJBjHoZgOjK0FNXJtfuR8TvcrT45JjNZ7XzU/kTbehtmc
X6ZWPWC5/TFLNT94jQH3YSUOKljEOXnZ3RviB4J7zdcrZ9q7BXu8DRFMI1D22DnxDw8fWrjV9hTX
0/YkjOxAWgXssubyRun6hN7n9cUSU33hYAOqoyBk7qS1e1x4Tp5jBhrifbSprwJGVt3xIsBfwHJk
PpGehNUs++VpWZFHNPcQaazK2aCwbs+Kcu92xS89onAT5goVJuwLlNiD5LNRJOClYkfewQ9ZHrqc
Q8aURWA+2X/onhXUtHAxHuNDHlozua4Dy1pN45hnD8D1RuM6YXPczemsgqXqdgabkQtRhA2FMT9x
G/RXqGo/qjGI3g3GCJrWI/S9vhne8MseujNhiY966O4oGxZlrP1yVIb9VVbaTC1dpoXtxOqEI0i7
X/v1qtbJPGk8Wrt+7W5iGd9rF/2FF+ED6ZgdL74xhH1L0toojpiqkxf2dX2mjGtf9/Nhmd6VrNJX
ZB1sJT1RXzemECTuXkCDfLcLc4XStWHXDxcGer/PsfYUBj8Y1E97nzmJPKUarMFCW58WDlG01I0v
SAvLjpzT0+hl2C1UdWUA3WUdrR2UuQYJItxBcSYiiVkZh1LkRTCLC+DHh1KWKDCQZUuvYNtb6Bg1
N4qeS6EPEC52kpZyjithtmZ10Y3KKA+SjRXkce6ZCQxoKFDrVAZi1f56ESS8pfmAWcDt2zBSo5Bb
EMXm/hZxXGeTTaSoic3nxMBG09bs8abmGWM6fe5DCaJBOT48iKzO4wMnE55bNUouID88xPNa7OsR
0Vh2RHqqESF4oWO5xSp/Gb1l4EkZ54HhrBFWCtAxNAewemJnFsHVudlKO0eWgnirod5DKeFgGdGm
O+XayaRm6JKm5QhAZ+iOInJepJGqS9ws52zKZoifsf1UNtsDL4YXWxMZjiXK3VSZ1NnErBH61L5S
FY8cPnHCKNM/cec2v0Xfv68me6G0qPkEkoiGXm0nJBqjGLC0D2l6hWhzsZnxTpzUH+2+eOVs+dBo
XcWTKWM8JcA2MaIWmjMdHCovQtGV3gu3MF7ZomKTPRqhGPuHuMYGrw9aEboOA1PJuv0St9RTlvgm
9m3Jmw3ubMc5iMYb0jWJ31BiKQouQJniW6eIOdmRkC6PhZ4+8n+DC9ZBPxCc0UPruc4o3NG4vT7T
Xj2YpdmRT7BBSz6LaqnufclLyKH2I4tcecKp2tCZNIR2a39uda6HxnV+A9WnoHntvgdtcfcGwY5A
U+Ax2f+tIYn2A6cQtlRN/Lim70WpyedqHRx+an6mbtNatEr8rH1aQHmuLrrz7Hkn6p2YtTVcelE+
n5VkSnJlY1/SwfybRfihrMmuQ/I3nj8WMeCAdH5LLY7fI8sn1OQ0e/s/1O8KqZOkauVWd5MY72Ed
OZancpFMk9VzN/ia8ZLMCm/2UvxGR6eMNDF+3KnElmJWT3mtbkmrANmyLdt7EoeWu9pu4HBO5Fns
+G4zTtd0oppRUb5DrrK7TyuVQVNlXFjr3Vt9KVjbdr8l8X3+ufOHvj2czSi6eP2m7QHARx17tzSn
CZZ4DAt9etY5A1Dbx0lxctfu0k7ABCZ6vfZCc8Af5pm37+vTNOrGXZ80dRPb86djjEvjdvatMga/
SkP4E7SxQzedJF//t2wclJAVBwEFQr/tkqtFRHu0DtB+ozU8e5s8v7QxQocFxola4qMq2garTXQf
dQ5w9iqA+irZnwtzzgNhsW7D5r4vE/WsTZP7h0TixwJNVM3UeK7KPFbgyTeFqH5q2uFe/RPxvJUq
18dFRD5bk++oAY8vQVw2kw1YxHslrD6e1jji5l4oiNJVcxSbsxegFD5H/Fq+R+nRkA/L0xCNN2K1
75RCiRceVkAfKSvzHaYIStHL9j4Z9bvFfYw+UPijryIOmq5txbtpGv4Wg3kelyU61Zz1dNapaFJ9
RoPDRP1mlrA1dKeg0BGmChDctrGShsJ/niEq7bTtHB9X4q9HTILJjbj41tjpJcWvqcZgh4h26Lz0
0qzilzIuhtKmIwus6GkC3LBjpcfZBRMV+umW2K+sby4f6PCuz3b+LnqyXzUIwBcSu8eGbjjGpJjf
VVzSYEr2WjI9JQBQjnZbFIHXuiluIEEbMefQM74+atCSwjrQNO+QtpF10Pbj18qKGgP9F56YOTCX
6AMgKo8d3LH+mvBqLe3mQ6ZGCd7f+bStAYqrLU96LQJWQ/IKcyhIYbGjndJ4kDoxPiCP/2zpTHms
Z9ytCO3H0lv8Rrb6mSuCeyVjkUIpx+ewctJgB5to0DfcmEVdUwVlqbpjVOD2dMgBV5H8kxIP5KiB
/pr3tF20mnuKYNxvJnX4n6nA/TmL32aGr80c0wF7K7oIIpFudbPfEronUmyzA0lCHPPFhZ6X96Ey
Bxyoe2ml8rKaHkK2MYTOSikn7B0Bz2joy++uIHouxK/VEGyxR57qCSo2DweRWvadBgoUJVE3VKAk
uY9Q+g0ygvN1jIyiGLwho0CqiyWkffvICktxf9kqeBetmk9RM+yoyGlB5i68G5LuM+uSdztGDVZg
7v0loekVA4gPdIpoEEOZZw+/MHD2mDsA+3klZik7CxxN+0O9PMIupR6TOb4qtsbB4JXvllQvsdDK
fa1pr0lilocxhca0hbVpvM3rfVm9RhG0nQGWkv5E63ASJiMpWMM8doyUO9NOKOhlZXahFbjIOsCY
jobGhtM1zdnuRDw1954H+1TL5CmBh3iYt2miJJ66S3TXDvRIfyXYId+lQhE2kzy+VtJRRCw0SLec
fGpp3DlfipCWtz8Vl1A4SLa2bBYfaB27ZnH9u7TXHvcN1uVses2N34jjDe6x137zmJRJawQDU0MS
r2s4CaY2ixZ1XG4f2pRzZsMXuE/i4UGielM292LGZcz9IU9Qe4YD5/714DSYRNTU/8Gn8G4lnd8g
qrHLpF6j7abq0Obnxoz/WKlzK7FkYkFfL72ZUuQwyW9y46xc9YSJ1qwvjZucgZ7jXw09sOGLzbXZ
aqwS2pnXCabQB8RSfuqiGHwLpw2ydPyeMon7cblJPpmiTLev16MazZ8KeCqf9vJDxvBRWEycsan+
jVq2rbBnRdmLegSJkFwx64apIyq/0zk4pon6ySz1IZYiD0xDI3Q6bo5XijBJ9t3xkeqAS6hu0szR
Z5vEaiymQ6jsS4Ku1huqPxoSoYndVlewsxr86CDJxA6CEnOxgFbEXuaUWhTOMaRbvuhZKKfQoraY
LxiphWAO+Ebc/UyzVbGXq07vlSJwXUpxVhTr5FN2oEbCRPF0iWLV80FvDQLi4INiNQ6cVSVOt6z5
zsr4xy5kjJzlPtWifc6S9E8VkQVQU/RGMLB9HwfxB7bj+sCxXnG+iCXnDJhLjFY2BaDtM9KNi7E4
GfdiVUOY9RalyYRcSWokPe6ILglFSg9GT50hji71omnmTrSRgpjS5GHjIcYvcJYCZbd/294ew0aV
/Q25eT9aGDVgHHN22+hfgPPPfPd/Bm8u/Dk6c2TU/HhO6HZvPe0M/vMt9aKHsRnenDrhVddOe2Un
L56VRFcp8WEMJf7xbQm4MD9Q1FJz/EF0sghxMV6wZEFxwDBydZwEq8EyXmIiJofRqcICxsIBxiw+
ksX5Fzjl8mTOhnlxUBIDWzX70UnKvxp3nJkU/8wsNanWBnnddhcEvk2ljIDzJh4HWb75qE2ai5fq
LzOC/XnupsttxgyO6pnOBwRM3MNEYDCloxgOv9uu43Anhr8D1sGosfSb0mf3DJX4z1T9S5bNEkWQ
b2/bmgqq5R3kAWerlRHP5sl0yOaBP8PVGJoSjYJg5ODLJDYDo/gosowoliepvZL6lYU/nVNEOXcg
Z+NTlVRv7qLTExrd+859iWWHGZRMSTyIv5qbZuFs6a8MKuNxdDw6Ww3hj5ru7e1S/amws19gLEpu
jKUHjMvWPe/m02qxnTSJlVE+SDB16Hc1dMh9JED4tEzaFiIbPYpcam1i3po8u1lSHFPXG+9Q5ODG
QnQO7InpZl5oXcyNhxoFcoQ10Zu7uGtMP2lnJGwcf7s4QYsf5mXm7oXngErjzuaXzQ5XMOfcwH7J
nVUwqxX2QVYD4VoDA/NYLMecx6PtDUFNzpp9RxlwQE19Lwbfy9L+3+wea9fAl1jBxjUWTFSw4d2F
q9+Lv2oXKOvc6WxwOXAnNTAuKzNvMaVJWSPewZ972N+WBxwwfdeSjVnYcm0m5AYrghYDf6V5Uijv
Dp0mrNeWHf6Cm5XivqQkgJXo4VxBnEFPtvdpHl2Z/LXz1BnNVVH8IkYMmtZYv1ld/MFDm+/SrpOg
8XJGH/4xvPRx5Ob6EWtHv6+mPvZxfEqpxseFxgLEzSU/A5zWTovhfCZFzPMS71GBrOTHVmOfmcWz
Ylwuk1bB+D1V80pRLgMh5ahmyBdn+3Np76NUe7EmT6CrzvcUmBGGXGxaIBArPFOtliPjb084xxRX
4S0vqKR5ULb9Y85vED7K/dR2h7rItEuagfyQQ0GztgK85eHcfVhmMOAqyV5XTr67JiE+0TIdmw4G
dVgfz1sAedc2BmkRr1T+hJtCl8ud+IS313vte1EYz+q55e7IBa+hZV3xwtbv0qrqcBECWNv4CkM0
OQtzCLqKkrbUE784BtlXfYVq3wrgDOlY1EfUFiYhYhCPTi9w1A3WlZTPFDhRa/j1ZD8rh5cVe++y
HT5Kqfm4/YAr1QOfPhtTLy9Coc8vVuRMl6RjK18TbJXmQvKgJZfj9hnPerf+GbV/C44r4v9U/85Y
N7zEKziUYbHMN8nTUMMScHp9k62o2LlTZ+dEjC2lsneu485XAM85SnoWU3FQxJxostHao962gFYs
7zwccQR7dwm/oKC0fO3sZ62fPQDPeC/ZF1F3Z3XszzF/FeWEx7IedkvTPLUOProo5eOeiR5ULR9n
vrJsKmGRHwGDU8cla676ITmU4xy9MI6hQFGW61lW8rgk5cHYOKu5hikXe6i1z1vx6Np2Q4h5GmnR
eNJiC5McS0R8tiwi3US8GCQeQIS9pJkklI7X7jR78VtWYqJbdQrWuhqzjQUX3Kep7847c1tMmXvN
wlIoc8X0obG6hFoVxMCPr4Wwvhw2JZ847JpL8583Vvl8/LgmqphiVs14G1e3euq8EtEHn9kw6Rf4
vJgf5uw5p91eeJ2+z/CiskqLTqqtQUBY3aMke8sTPWIDU5cOdnCsStKKvtfIGA8VJpukbh9xULcn
vVheOg4nmOyynAoPrGsMr1GLMUEzOV7IgTneomTZwYYP1rN0yZINeRbvG6381a2lwEHELq/QlrcV
ckaD9f7EydSn5msd7A9Rjb/jpX/TsWPhvq+wJZfg8aoibpmj8o+4tP4YKbeam2XZSY7mrxV2862e
TaTaGOTRGnu3MTs66BRYtPFhV2xmcve1gLJD3UN2R+OFmTmZlwa7e5KlJ1FKvD5bx3Y86xFJeksH
eQP2s1DjxKkZV5290Ub/+8UY3oQ9a1clMBJI2+ZgMHRNWEwrpCWjurls4A/oZd15WrIPS2WUdK3y
jxxIiXAlk7LLag6YHTC8uvDGM8W0Jdn2OYxwhhy7QXyWhhQ3oc2f9FUNnK4mTL1Of0e6Hs4OEVCt
Y9XjrVnsO/p0W0q0TVLp2YEzj7hms/jO0/otY0l4TvTButl/cXDaNyISvykJIXQ4l9YhabmpMacE
KEE/UTtEe40a5ma+0uqX7JJkTBjVGvdObyHbuJwGv2pL9tqxr4E52dcpwYveTd9NlNJQ+12hPOA3
647jpEXIha0gYx4/rSC2cg+7abGUQMjIOM42MSvKC2mtqd2zTiKcu7l4btel5WSNvtg2fF5Rlpys
1iEehk/IWh32NEMLlRZsOFH0wdmq9ArCPquijAmCZKVmlkZtOyFS1tQRRXgUKEV7QGQzaLaYK7/W
s7PdBZUXLx9MHE8Wy8BrM6AYOBgXBlwnvQ0XyltQD03b8a4i54jUO2ZONHEmW4lBBaYdpoXIhmM7
F+eVs0/2PlVZd1rWBLIBNd4XU1Fn7FEHpFL3zm6LqGAaxYGeJu3Nqz/+e77xk5m+MSvQRUzEu3Jh
NxFRGBSsDI/MksY3y7fc79f+iP0y8TuJhyTh+ZSBI6mLurpVCW9coQTH252xN1v9xq21TSJrTBVi
PlzmBpitqbkAtppz4kXTkWMDQOZ8cg61juXOGyMiIXUanZwtb1rO6st2smVfe5QkqGTZCMuhns2v
UR4HWT8euf3jU446cazbgcOLJx9Kr4kvrcDLuebpVYdVEJjj8g/zBfo2TtdeBqIQfxNEFrbEKRvG
HMY3Qpdj7tbmaYpAfpn48/26arSg03S+WbH2HPepEY3lW7xaf8QCjQozUkyPI4Qby/40bVSHHpzY
Iw4grkZb0KwZZ+jDGfjShmgGM+05a7f+F70KKUjJd6Vy6l3ZWUwBmMgps3/MVsP86IaNAJE6BHf0
0Y80PX4bUGtBOUj3wCT3jwo758A0T9VMxykXo1zIfuSX5s43o6qOVspMYhCVcSJi/hF+mx2Xh+nn
KzrlYpOyqMeJ2AHr9x23JIwTWy9vzN1+j0eDR7h9qCxoJi5ecUVm7Ta7rvJ5Sy+S0q04mrvj6hrH
KcG0mSVAEZOIbE6B18Axn6R0eRLM5P2TTCPcx5YZPQq/hRzaw+jixW2cyse3yBRvrqY/Td5nSi+L
G93JmN9x1NBmVhF9YsdIFEcUJj7fXQe7lYtxOfTgkm7//bI66jA0bXoCq8ekk5CJsooHLV7Q04lA
XIfcfsI4J9gO6RhZWuM4lJrl6yVDQzku53io3YulrjCQTlq0LhenNX8ZjkPPrBZMFWN7lCMZaz3U
N02FRkSrQZYkPw0poqCHIekTxUZeaDXngPfHPpZGohHY8jqKUEK90b9XkRZn2Mh3KeT01DsYbnRD
Z62UImiXhXXevrz2gTsjwY8/UuZkPFMgzgFLVtehajAwd/lMSrajTtiOHk2r+LJ0M7uZU/mvskrW
VWKIn4fZe9C9mZYps8e/wOQZASMOo6L6O8zq43nQquLh1SUKE1CewrDEspvt5BWItHtoSmcigNg9
yapLbiarUjhIuNJivFO2Zr1NjS38//7iASwmLqqGlHeD6qbPXMST3j9gLc+PTTwrzs8arMgZmjHm
jV3SmcXZmtEjprR4TZoZzGZs4WK3HeUbXkniNOlmrDBm4LntN3mlktVKPfhLbVhXTW9aH1Nev8/N
1mZpK4GW4bS09eIWF+yH1Mx9LRy0mBo7kUKcTBzojS47mIYS2Mm0DE4smC681sZFZ9O3OKAyLy2u
2J5B/Jw1+QmUvzg58UyO2nSPXM8VcDh57fFAB9T4Vr7HaHzFpRBgaHZ26NVkkLcSySwuWMG4Xn2y
eaigcgOwsiMaf3sQyM0Az6iR+UtX5vaFlFF79GxJSrnWiMqoL2GbztlJPd5nRkp/gcbFQYKLB0Nu
7oZmkqdKp2Bx9vI5cOlVvrhYpWFushHn/H3qXaAlVaEfp7E1TkYTfTUD8JbJzC3iYl0TFJ6LyBcp
rJJb3glPpNpYWLwMGzh/vHM35F6HYfky8o4/6NPU7TPP+ysxj5xos8ZpYf4sRDKClC6RMJq9ESEK
CK5n8ZH1BOZFj1fZjPCaxRnybGSfpBJVuMox+5iNL41ERVWYeBcySiOc1QejzgeaR78yBnieGezJ
ECp287r+hhGFkS5j1odwf9HjVgV8wkjeTTB0eEs0JfqdVo36peBqC606o8EsfukUa4PW6Y/RmPLF
5KbGpNXF28FmxdTrfMRbbK/ektJdf9DyowvyeddyACXZM0p8yW19IH1FfTf/sonbHtOnHmbzqBH5
k2Tg9fTmGEa+l/Qnf/JM/OlXyDfZpuXN/Xpo5RQ9t+gyA9bIB9wCLluiQw+f/ZEIJ01zcYpLt7Ev
s1GQd9AIfkgyypjXTf28Tp85yjfAb5MTpSaNI/mkV7Y9mKmpuCVRjEc4YSLeeQ64lNIpowcq9Ch9
iQStH3gnC8c+UgLdI2rxPUc1h6xIns16Ho9wZw2sbax8jR6xtIN8ftEA7vVsqk9dY2xGkbk+wBDh
uTqNXwle4qBssu7YjNpp5YY8ikxhFVIVsXDY4FZoaRZNzgwhZ+pzr1FqTlvnNTb4GdXB3harll36
a+8ttzoiHTvFfVhETX3JaELQY8c9EhxZHqYG203fu+dGdjBS29LeSUOzwpTTd8CN+eD2EDrpWppv
Gk0bNyIwBnF120e+Nn1Frm67BcXJMOBBcHs7g36Lq+2ZUlGc/B+OdGNL76w8lzixIKWYyQMVu+rQ
tNshvcvdwJYUo7amDqw54XkxEnPJFuvHBOhf1kX5wo9xno1UHGnSYD2bIlOR6cXs3h2cV/gJI4pn
e3MYOW+toVjEJAYwNRybHEqbtIQj0FJnJpeBs8Py5TLWxZPobhl3NNz8RQUsQIncTc3NbcozqT6P
WcCFOkgjM2h+wBxNR+kFlsgjXXonnXwzbJUtrc5Ne2hE5eGmdgUsydg4OHmO68Zzxps90MFslQ4p
VsL5xqyFU5sRyhF9YM/syRCBfgyCH3hErPYVU95v+l/Tr8yj1CwjuMjC1EG7UIbPy4VH+RQsbnKz
zLT76xTzxcyd7wRx6GXcsBF89jmutV897zvA4AfeJvh9B2z5kta/srDRb8RsXRs+dOJNCOtlWfvm
4jxWLIRIq5e02on3hYf1u8klGPaRi22dJreLQ7B/k2F1OWMo0ge7DIxRfSZL+mRrWRc6+jBcODr/
0qYMP1rCS8NtMUZpOAyOIAvo+p2pXipcyw5lND9wxh81uHJ7behAzy7uyUokUWLTUM818+pN2vNL
3qw3zeGW0yGsn/E1b1011qnR86/enPpPYn60Qd2qWWZPWfHfgYPDiINSfXEmMjkjKnm4JA0FxiW9
ldjh+OuoC4/n9CJbkyazAn58T7bqkEUV+R9eS8VMZZ2mFLWEOUb1Xn9vrLjx24InQmf35FCwSPrp
gtPZotAjSIeUulmR2eEsbmOVLed2TvzWavNQROWbXrhA30rKIcxppClTEiynPBOAk2QhVDoNDdcm
r9zVoDBmw0YRPYJN4fU/K/NTUJrUFUlSB+G0YTAsb2X5911R0uYXDrS6Qu/PcFWic1avf4aF9wvg
6QYHvuZTSEcfgrBfDEcfn0UOObqMR/EW2fFdH8ZxB8Tf3DcVm4P/qo3K6o7hP3lZ0u9OgaRwiji/
aiSuDKO8OcuK+F+NddAIE/CGUCYvw2qrkubWEuyxDsi6DiBP4ddF/iTRolxhe/eJuNO+BfRz4MWK
cNo6HxTHLbdCnvFhFMd1MB8WFO6bSPILrU3sYhKHIhrPOSlVo+XiddyZzHfIvQBymlZ+24kxBlUR
EY/X+Gb+67Eaq6S9sDW5dZvFAymPGLQZegpJQG9C3ub1VTIfXY0MfxnBMjZaU3aacYSo9h170yNy
VR2aHmYZMwJXC7r+uXZHk1DAEDKVNmGaLdnOFHNyjKwm8W1vZhN51c0+vlfu+iKNST+Z9vSp2XZx
dw0oTEpvZAgupQrqCQdMu51BzHE4r7rkxdMwby5y30vEAlHmzGBTfu3Hvyu8hotjdrSAmxX00b49
KizmT46uvNDAYstgQ15kYkvhtNp3GpGmVjEDHhaLlP1Y92dWrXsflfvV0y6VZVTwwOObufbi7m5N
8dlW7nKpTL29//eLObCWtLSR8nTvH9dmQ6W6OqYz20EpopOOWbhxoshPpxTJkjomQ8J80DyIv9R4
HOhHV089oJdHfdgz+zdnXDX1/3/BrTqi56orFa4L28Lkeyo1/WLRDVDliiCXYCprgWXuTDnrPjVF
4t5P0tc5tF09u9UIrBZ/J7uvbmbxPHWFuAyxQwtpPL667NWPVbEN2wavFq1TBCuaqQ4sZ4RINUb7
3sQ6kDpPBr6R2RDFs9UxHU1eDQoUcbFj3XywM9s7ORKrxbw2X3rHtq0tnwHnCypl26Aehvg8WxxX
bR4NZGblSyZv27YhtyL3xDttBvyGi0d7mMtRXUt+IF8TznMmeLpmdT/eOjmDIyQ9OoUxtdNhg/KQ
akNIPKkLjTFm4emtTWjjwt2lEYNmvrpUPQwe05EWNfueQHkogAXz/PUoHMxkEoCAC+qej43xQe5l
jJe2TYZjMTm/LRfzLPybaF83KA9beyZJKRJiTvSuZ5jH6ER4s7YZNGL3lTls3HkQjudRn7G4YFgl
Vnl2LOFe50kUmEmx3vcCA5aZ3nU2iaMQxSUy0MAWzMJy+x+ZnKoJGCN1uMmhNjrQc4a0+UMqqMzJ
OGMr/MvZxQ4sYu273k7gnHQLPtAtKjQY0VdRlISaSS2lGis2I/4pHedRwJu6tEv1bx1J3QqAgGAm
ZP5UTPFv/JIDT1cabROthL6NOzqdznMal4e+0tmCTPAiR/aLFw27ZVJlL4Nay5PwbBPJU2sBmkSE
M7SqA1FgIVwZdPTk6jgJz9sVCpWcsrD+ZHV4HPuhI4Vs/sOlyFwF1gHNg4bnmDQ2kFuMWVpkmTRS
7Kg/kV+mSTSzGqP0cVC6ui3LU65ixfyHYTllc0Ptz/RggfK8QgPbvlJ9b7GwR9mb84vFp73PYzWz
up++tAIJWe+0CufTbB+AM2Olc6kzXOb+uSC80m4EyUagck7uS0WXEqdfLLIZJ+IbD7HvbHDIvAMv
kr2FvHnveea63ZJ+2BNSVRFlr0VGKBX+QfEWG3K6ZXE3hdufLYO13lUrFbnUb3axBIAXtswMa3XA
mLag1Re/E4GuZ8HZ4dAIhcJdcKabdt36EUsrnmryMnc4m0AYXerewiusVfYrt3A4/4+t81iSW8mW
7RfBDFpMK7XOLEnWBMY6JKF1BER8/V0ATzeftb1JWEKUykICEXu7L1cDAFsDwV+sN5s8dt7BMW0r
O+CSmEgr79xZdyW9C1X4rZEH9cEn05KVdrbK8+eOu+fWcT6lzLJHS/MZDzABRm1LAtYoSbG2K5D6
jpM6GzlE6PucGgaObz18wjFQNDAbcYmjn7Sy2keGc8p06tsIzVmsJqZ8KkiV2GUNxLI+/mUW008c
089tk6R7irg7JKjxaaQz+MSTHiBIzJvlKP47njv7LVOsTDIceJC17lZPSHfyrE47J3k9IPqVb6Ez
9GvVxyyRiBzDB2YeyinI0DCKatO7ClegtNVVaXDVdaIVmZTd87LdE04FzrG1H6DaL0Wi/2i4hHah
ne0HFVvnUOuzfd4hV/I1WuHgvd0tli7vWvT1xRu6/jw5/UWlebZPDGxTUxhQGwtoyeG7FidgLN06
mjINd/F4s+vpI3R8KjqE1dEWKW9JhgegnFmS0h3b1VDoOjfPUxJB/hPh5G/GfPgyA6Qe5lS9uzW5
yU5vMMMKkPgM4beoaXHiGGayw21IdGbMfaXoxjfA0lQCCg2wsFFtQxPeE8lDaiWKjozsLqJdRk6M
O38rDWobUvPuOA3jB+BVhYLXiY/SvqbI0z7RPNWtl96YUFA4UeAx0cyBXYjVterbCpqHgx8xWqs2
/+WlqQavvhTIvjQe0ikXGd2Z5F6mDuspf+5tcduNZoSghTknS7o7Dx3/DnG+wsKFY7UMshcEE8Cz
A4XPY+YYmFae3rS8AoLbJwUKdhoWzczZ8yCUXYa4IAE1VSmVMKYtspnClV/mzRovC13PcOD9Zz9F
8UtalWeqksmG/+5nlNQo6TM+4a2w7pYybyx+sgfqRRtuwLbG1UUZHttg6leobnruByJxXtxYo487
yJNB2+Zk55hjWnR2YM5AiGjjSuj4MbpG/HDJTwxHHeHERBPJmhMc/KYY4WUHimWBXp0lKp2tmHO9
ePrYR7vFoVaSWbHphjjfyb75oEy3aUbnte1L3osofskVhdy23OtEtj+VCXURdCpIQzFURv7wNaKR
tUz6dT2WqWtkT/emJkOKmzxRjMUuMSaEIsz6zrYyy42L5WvdmsG5azAt+HSP0ark+mV0yO6Zuu+e
94IZmmtN2h85QQsF8w2pwrvMaVeSH/RO/A1ERLs91pPrHeOuhWZkpf7KsuqPbpYOciOHdjVY9c4P
yuDFT2noR6H2bBoaU98ZfDUi5VxjE9rZdfoJcWMVbYIhw9hD1uSxjez80qcIznIvtK5GN86oJ+tb
JjAUhqWlvbQ5HxoE+f8MqrxpZR3/bNSMX0mqW1fSrBvCoH3gLCOlDVvtARajeMm9j4nF61U3JqLa
mQ1PW2X0PZll4w/UbHlCF1SM2pM3sO6AoeqitGn1tT2BOams0TkAQe73OUUZVjd5dKT68mqwqjq1
STntcCjww4osXCE3CNdmRbaFEUb9KxaRe0YpLXEN/HyUddb1BLg25Ta3HTtP8jgxkw1WmX5Nqlxx
iqWer62AaEUro6MWVvmF2HeBRj8ZHqzqWQOLtt/jVg7Pdhq8XdukMDFFGSjzSqr/RCStW0B9p3bA
BYGh9EU2ibj6jXZbtuLMOYKIpQ6FdAz7QjUcbSExcU4FZi6sRaiBHPvTSvuLncXuq00K9VEDV7S2
wFN95sra17YdvWeUGfFDY2eOWJR+AmEhYa6sPsYuig5+X2ibFP2BVX2jsv6l6jO0ZWGk5E6V2UUP
R2QZfXEYyQk8jdKjdFP1sIkCzcdf5pR7g+7rtqDetWOt06zGuNhYJRYVbTomOo3b2NPsq+UADGP1
GxzJf/6gGg1LyqTizZX+bFDKeQbO96twhgj5zD9pVfVPbjWyGNFstHXI+4wa6rzxQZdJHQaa1Wvs
T/Iw5cUvcjKSuw6LtEDH+KMudGQIuUFZTk/9mwNIYWXWGEREXlOxz0btqjkoSMuIZqRGbQbyWi48
ApWBxRh84NLKOiRe88x8qFwPrjxnWfvV+eDC/JrSr6NCcezC3Nt2OT3YpMu8Y/aCwZj5XosNuYmV
TuNm+ELiUCGFCPyd0XuHNgZuJv042kMNtwWNL7o2vJJgNECNKkjqj8CyABAnfoErgw5n5EUbklLM
J7scskuKwQLcWLIVTpJv41JaJLwznTORbbKa7XmIaNBHdb3Z2b0vH3TDKG+kgYtGInhG1CBejCp1
V2Xs52/ZMKxtaWTHUaffC1eYJXfS24TgAdWW+VkOWfGAslo8BjF1m86m71eYwU6UQ0KybqyfoX10
zz2GTvokvbG2wrtvpfZO5eMa6Qy2HFV+TSiJG92D/zNyWdR0dy9lPWLzbTKEj60zUCM2qxe7mEso
eL50glOPQgTtNVazAQpZbx7eDd2djhnznO++zZOlEKojkaAG8kjw9sO3Kv0WMJP0e1xMbtfgnAuK
H64zFs9Wm1GGE/ouzugymhaxto7ZMZGKePxX0oXr7hvVqaVTAvcw2wJcbIkqQIqxJFLXFp1X2Tjh
izZ7PwOWMIFeXVCYRzE1IfyxBBlctGWzdsxL2SYTnxyyA5lwA4hLxqcR8eY28VMeO4kTgFBkLWzo
db9aNku0tN6TV3c/rQ6JNtz1n0NvBcxrcapF+fDu0JddJ8QgIGwt4LKWdgYEc4yRZTmufEYj6xGj
/BxqyKltg847DXwvT/w3F5/FHn1tzaNjEmQW2OLo6ndppu4vJKA/eedyZsFEICVlG94yIj72Q2Vc
PKwZN13y72mshNO0UyvNBBml/csWOpXajMK2H9vpa2i6NWqvRpwM4IivJi39bUHq8GY5qok0x4TF
msBGQijsTRzpkgmBGal7rlsfPMZMIDi9f9WLTzM3aVw7YA3J2v3MXdd8p6e+8WGXrTVlEYJRdYe8
MotDjF38Oacajjh0rEIqflZmPVuJ6k+kWcxLuqBtVqKhmVQKvrV9k4Axziit+IuWl7VR1Odl0BoF
2aaxgvgQmYqS2n8OLOdJM7h6Tq1vlqLJgDIPYqPEnjvWf+oo5NPWZ+k2+qFI+DCNOtNwqtqX1JQ5
5ZbW3GS1Ga/KfvI/mWDsamU+xZEPlUxVB5bA5h53ER+KuKu2buxr7/SpEe6EhiTniE1bi9Hq5d47
UGtvFxZViLOrnj5Fhod8ML53WA9YAXo/wtboqP31QDUyfAxw5grLdJmAty9hIBwyXhiMQoq9neJI
Az/57752dBGyxblGf/c/55mJV6zAHjq7YD5vObkz8u+JkuK0nLbst9HwIxuwb8uuIbHCayjyTUIz
4t+fh650M9A2It119E42E45TLVyAD/OQLNEjSG/QcOXc3sA2wXAVP6MpV0fYlSAqpgpiYRZPJ9Fp
8pEFSj781rmS6DedK1k6aAdpylRVFh/cgsxmPXL75yKbbn7p7gc634R9ju+C/iE6L0gzgpkACUJ4
sxH68CklY64jfOTWD6RM2XHvrf2R5pweloImpsnCL/LppuommiYVjOIy/negdfJPT2+FGVTxIYeG
DnLrY9B1k9dA6AWR0F33aNP+3YhMFOdgrd76RqCCr7zxYvTkZvWg3VYYCrgma4N8X2igD7e5T42p
PZaBmxSFjjKprrXr8wGSxP6gv6SSp8Qqy6LPrMm2NdyCd/xJgP0R060Nvao+SxSA4kesWDlWwZlK
rv9nGObNMvP0fi7vohcrxDtP32D3/5y3HF22B3wchjnVr0aO7U62k3almB6xqEASgQvEwsJFgfsJ
jic3rSB7pitur5j8MTPNcP323dn38u5sEOWws3T/25+tAPUQ84KXcrLDS2fnxB7XlJq7AbE+dFF2
Cj8J1BP/2OfCi6ffMtFew97yjwW/9FqfgnKnN3yOWrzTtz+DTgOSfEh6CXHLAtsk+QCvykYvgC/2
6MRh5+bNcZhtJtJIWAjnoWIsl/F/jwESKgwuW05eDv0dln2EnKVrtxjMdR249hs2RuG5b5o2PmN8
1I8o0MAgSDLkYJXgou06Zz/PD685ekEdJRMvBbCUS95+gcjLr5NRUv338RLB6JxtCAYnWLoGa02D
Zaqy8NUsKQz1hm0eY4sy6TgYc2mVp7LP7zga0kRAkUdQpSKxd3vUKEQz/rQKNOBhRfwgMdhMEjpr
3QahQ1lBsk7sdM08GpIQPZbgw6GKAZOoIXxE0Y/KG6Zf6aDIktL/CYakP4/8AM3r/OcqiPznxCY6
pVAFV7UjmKdDaFln0jMuYUeKQNhsS52kmKcpGXM00oSDTLip/2yS/uLnSCXxK9tPrSUw1hsZ1fAW
6Vff6/aKD2Hx4npEbiIhuqH7cwghq2IuNLv+nCrnpLVxdm/mz1bFdG4f92D7CH/vHm5LFqemRm8v
5ycOkCws/DWGi9HYZRRot8p+Ka0u/PKJpFoVNHRuXoJrOCbt8rYMQ9Q2N7cq8DOJWfCHyOiW5ZTq
aCzMHtdWnVEgDU8YiCo0RXZ3b7rU3w+AIM2x/hDEr35M6Dq3bu4CCWi0R1Xx2+kDSLrOzOpvZRlI
QGnw3jNHvpa6UV/KhHgc/ClPU7bzWN9RO+mLd9OR7dbqseihc/2ulIOtXLtnmU8Bl6v8mfKuBnZN
gpnS93WfBTBuO/nelnDqraj9hjyMtZ5JF9YwxOvY1/NdGEG9QMXMIupXGKaS+nAq6PvT2oOTGb37
dXMvKQysRrcGRSGcQ+jXYgM3pD+rFlcMJt8dzg3A6QEKtNCJftlu+EEuD/lWJbifbBz6l4GgMJiF
m2no6EfmrBmUPZA223mEMM2gROr4t6IsfptNO74S62fWqttNtEieMjEQ0FEVR1Mj04QFZ/1EhFSw
ce3vrm9pJ8sLfvcjTg0n934Srlce0txlIui6MEt96pFyam0QAvZvjYrMz6Z5t9wuOzZhSRK9Xr3Q
j5C7Seto6+tpcYTXYjJpxVbtDDQ7wyim4hzVP4CyxZ2ffREOyKRroMCT4td7aCVKdg2T7FeTmd9L
W7dfik4kc0wPa1UQXEgsKGcVZIsrpqfThNgDnx3lDqT2dx+b57ZEmLOZ3Kj6Rjj81bXKkI+410GT
jMiWk2o6dFLlD1lp7s4rsjdiArLL34FiRHYhs/DAA56Se2q7/ZGC3IYelfcgbE/csiij0u+K98nT
C8hdExna86ZmosqwHFdbGbEQ7+QtRzvES1cdZa8JfO1cW/Ybb17/vAxG7mAoiagHZbUd5sAdUHtZ
bXdbjjq3rh7R18SoAVcj2oynnLb1AVu1RTV2qDaB0U0HnFXumS8W+4bMc1AM/iVsx3+HZbMBsCbU
xAPQRgjWFTn/8oK0V1vbNo0lgGEM5qbFjr+TrhwvTarHezpwn0vjPVAhOE/PNiPqR/jOzKigHzgP
TYz6+sla7OzztmsQauLiK1iOSnRcT67TJ+d2+OWW16SM8huLZWhcgmjHHl33IULrRl+9H6gFzDRx
1zSPy5D/99VELAIMtfkWSivx38NTg6hIDV220ecf7A9k1471Lu0zuWVBwgKMpGXUu7V2TOeB8qm2
r12PErpjn0CwUUPFRVFtfIEvSwtUASuvtM8Qbgv7QpuL6VPzPTDHTYm6ek+CFxFu0RRtMkFXLSeJ
es+98bnLLf3UtcPLlHYGpoMuwPgWklM0Ya83T7j9vNcuDdb4diSQEIoO5JevoVxdWD3eRmyjZz0i
PDHr43ZN7ce7uNgZHbIav0fbqEZSp9CwfqeK0vJ9NeTWQQR6BxGMjAUaCNKa4zB68av03AqwvxFJ
9OjEvGlD1q2/1txnXKkjbtSLrnvjmq58d+ss858Me/kx6DRuh3lEcHEB6MQxI6aTEfIzT7JIyXBt
ISNyfvcK4rhAXBIp1iaT7X/JpDE2/STdja5b4VazXGKIEuHuhr62eWBq7aprXarJEiHUNGXOfgnR
S1rlrgxBzdouoBdXFQI3HvdvIZRBadascWRwweqwSrs0u5AMBPAgtJs/g5b2Oysh7hGNbHsTwUS7
dHYN8Kv+YqL+LaKVPqddGquwpiMTzcFGGPqZpBi0A93EG0/I9seTkU7rFkgtHRRfvZsJxmCHCcAO
0Z+3G6wIp9u0QtyDIqMDgYG5EQsVQFICX4CenAGSkWVAE5HC8YEcZuLUaEg/9UGP69XU8NTSY6Tr
7D3cuSJoz0Pf8PQiG7HOq/C+DMIOwztqH3wR0KriblppgJ1RIaESnVHodLbRq7ZwBiYPgRNZWKGT
BG8RsCiT//BxBOJOz8a5A5EozmYQaIeMKs6TOZjDp91Z8GYL/ZIOpn8fEmzOnha+UGZrjppG97fM
NRuxWwy5K3LPsm+RRpqmerXEsBKaGb4WWY07C6r55LbyXkxg1OOJVSACS/L04h9RrYVXD3zhtYiR
x/qVNXNZp/YByFVhmEtM4FcpPi1/3tZScmASW3twJf8KPZtSUm54t2Zk4tFIlR5hAh1bfKyZ3aQ/
olarVnEcjTtBpuo2Urq4VrnbMAVX4kwWJAYVZ9AvAm3rW2G2G9udzG8jhb79GJclcaK5+S2taZvN
leer6xJ2FyfmkbBY65tE4rez7fbZ41l9g1GN7zgc94MfWLThCtIFUsfdgM7QnkzEh9dxtHf89vIX
6TMvXJn9VuGlyKhXRMYOSqxxdzWDzNT64PhIVpcNuA9EsrTJvde/MsIxPjWbxgo4NExVxvhPbNEy
Nm1UrCPrrX+SxNuDcXO/mbJqNwrl1EmVZXgQDTDozq8Jh0CRdcTySGioP7ScPdZXbj3dn7aQZgxb
EdPPRZxW72xAzo+UpNOHanDjabCnD8vmckCa0VdQh6R/zqctuzrZni1IOpflrGU/johVPJnituxC
j188vHplyIAKvWZhAYmznewIniUqzxl2fuUTz1EGxxoCvrFejhQ4VpgnzullDWVR35GkNzq6thVW
aFzyplM7N3Mdbn1Y6OeL6VQmdrhXXzCWwuPS7pKJGZ/6+YYZyIbKDNkjgwvJk73dPASYqjZGBTBm
3vp79t8vtsVF9aO96sJJIeoyykNcK1QaA5yCkYLTNzuvrmPWFr/STLug1RLPjZtiDwFFdUz8ZAlG
swkkMA1zJ/1Qwv3n6ZDAOye6UvAsrbXXaNIdGkZIpqyeIh0mA7PlyQxe8ZwE1qOYu6IT+OytjqUA
Xm2F9isJH0zqu0PbrzwLfYxjR80JIXJ/GYgCu3RWYBA6T2QoTwH/iRZ0tcZIZW5Gh4UEs1T64HDH
dJdlYU8GydjhkFXzUKFfPRKafBvNGIlQp+2S2X2LAma+9Ch6JXSlcBuhTBhG6zLM6vB49uDqfmJ/
H8h+gL7lcY3H6ZsyJ1YsdYSSgGY6GUvk6WFUFmosKcaRINrjvD1PwQ1M4PjqGI9BsX4Pc4gLTCh4
oEzQFuPxUykydn2vI5GmLB41YINH4foHB6nCIePTeNJQ0Z1omtfbtsOkPRhj9AjKfGtWPmxyeKpr
re4fqqfu1DVIpHk3sqhwVrWqpkvqGz+B+x8qOzcfeTOaD2LljCOexV++nAlPfUXPy8v7YxECxs5T
JQ8+RVrceO0jj0p/3zVSXJh4Vjuvr4pV6JW/vCI+27Y9EqwGdUv5I+FqoE3CSp280nixbLoA+QBq
pRmDs0osuFN4TA5mGVIx7OmSkcq2Qu5CsNbc2yIu9RK19bhvCDiAejN4G2zsqL24rM9+aB9dQla2
YS+gaDtGfl4G6KwJeu7GPDeF+tDGsl3zOzAFdGxnTyPvjQW8sevaJFsVmd++uUM3UMaO9kgFvStq
DIage1VZZkACYtff/RQV2q0AI/0ULqfNw99TWuvG1aBduDtUm6qrs5XsQuQahgqdkwUWlx6+VmMg
AyG6atPXBrvkSzUPvkOPQhugfHjloL0oBYG/1gBy2tUQ7RETEF9GftPJCmDipFNdcJvHhCa6LtxV
NHu/MV9IvOl7HDALmy+KvnEBArNCUDUGTVLg61OIMDeh6VjH/XTCyv41zCVZfop8xsBRr6ZkbyAo
Olk6daXMc73N0FrFi7DrKwix9FqjpnypSK1ADUjvMUENg55OeVtE7NnZNnRtY/dgEpJiyG86qwSb
ex7NltwkUNJFmn+zsgxgT9Wk0bmd2p0Y8/y2HFgGjyLdU+SZ2t0u0/VE/tKY8NFJ80HfM39mBVhW
4TFpGw2xb7f3Ih4VxI/8pODyNcSt2Fl19FWIhl4DGLR1T5F8Veg1co8mTZ76xmrug5NMO6edhhP3
aA2qdfCbMg6IIF/ucJ6g6Jysnw3QXcgCxKZ6E4XrJuq9Z5NopMBMXxRQ1Zdc4/KUEtPPOG/29Syn
Qpy/HGQlsSmdWj3csVwR8T4+k9qKiiIT37HKORc1e4Nr8u/UzOjn1ohtvUGlE5feb5y6HfElzu9S
ac9GBJJYSQe5iVM1+MqJqvZKrnqrgP/z9MtKTeeiF93ZSmrjiLzUobjZfdXZzSB3dL/cy5eBZXyO
1n7WQfgRn+/Mb3ZZAgBOT0Z7XyRYtuDC4zRxHPHGP19uWmuWnYaJu2kyfDKpS2RVqSEhk/Tmthlc
oSnZaJ42EdxWjh8UHwCyU11zcJ84mXMn/tq5O2nxmwpfcHDnrWW/MKC5EHlUwwfltOVAnwKVkZnX
gN7tcqYOGh6MTBDcU9jDnbdI9USLtaX2y2F9/sLVvMhXN+NoRv8gEXpN/Ui8URW1dkqRVqMrXeID
DL4DyOWERPuacOS/BEpM+6nU5Y54Z4AVCIZsaIkd4MwpOcOqoQxJFHCKQyzlzjcfKRsethD8O0pD
3nuWuTF1DYYeIePeDGhEL5to1UrwWgmwq6BAesu646Q7xYhDEpIAJtx5+sqgvOmjrfPh2Ib2FFD1
IWVZApta1Zl01xX0Vuya0NTSGjaT2+OHmMbSPYtY3lJTBA9LmP7D4d5JzWyMNrrQMcQ2QXDkl7Ex
Qy87lqGqCqJWrNCcC37/Oevv4eWL/r+H8ckCoIx1Ks0Ry3AyPg5OHYtLn/QxflGzfCaOTOHTaeRB
SOCAGR3Vg4wnwoEFuti2aMqLNyZnT3njc9rMXG1gEYWafhF1ezKCqHqMueVcjJCVNOaZ4YOE5xIG
bpZsl034ktpTTCP+vGySToUt0elfheMw+9dSOoJ8kSmL/mAOIXUbRDlnIxt/N5Vlno1JmDwVLHtb
k1D+RGuI/LZl59/h74lM+gkbU3az+t8T85pLH40NmNJaR62mUS1HBaZ9aFHWUri1sx2tbO0D3s/v
PgdaOKnRf81YIzKP0yAX07KrAy3etaU/wCbT0+kJG/B4ia2E+I1JnJYDGBSxhi2n/PdVoYBD//eM
QM5LJh1E12C2+rVSkQGCMn0ZHNSOnhhdF2Fi4h5kaD085st/zljOXTZboyaewQdDklryn8lTxg0R
6L9DATSEiaar7/8e0OdT5iULMsOUhOX/fAH99/jiELrzd9fyjSYWFntvvsEPReOgfNHBKPtVczai
0KEBS9Fn2ewDj30Bjy/K/oQOTcpvNyE6cTRJWbJ2CjF8lwMy6NQPRkh9ef6oOv9r2Z/WhUuBigiw
DEXLKbWG+t9/qoofQ921++W/awmBD6a0Cv7nZhPtwMEER/i32mUZOlQvF/IkD74phj/7l12g3rVL
HQh1pCB2LIO0vuO9qu8u2ZZXWIorexSKG5YrAJ4WgbUVLp7eJwTm8TksknNJi+/+98tsxwBa2k/l
fvkuf4aGcqKft4dON9aFOBasdd9whIxIV7qVMmuNfIMxeZY1kPr5GC164w6B/7IcU/AUbqMUb8sx
PeT3LQ35azk26YhmdNU1T8vmQPNnYkZ0xHCrTsU8LK8o/1kbtJM5YtT/HEgGdOqzGo/Ck58fVGP5
G6Af9uecThMLVX4rbXpwEpL8dtmfqlvINPO7FU9vZWiYB6JY6osWoGJJuAXsx0Z3V8WhmKLhfTSn
XU9vhAprjaIrNb9yuHd6g/iHn+YejR41u6dK/wXgBzTqiRDOKXEgdFDc/YDzRejC/GqY9yU2Jtss
mWBrt99rvX52gsB/tZvQv/kkouttyy3Q1audQXfmnqKr3Ywl+XZVqZo70zCs76rVb+14WPaI3Gzx
gEQSf0xIVKoAWsbcM3x2emrVlBDbu65QEssoja5RPrFEGyL3BE7KOJSJ4R4AnFA+czryL2tXHcUw
KmhW/3mVjIW16yAOzFaa4QaTwjxmLZrQOpjkO+K31wB6BvJaNA7mW6pw9aQeLc151rYMLR+DiYzg
gxO26Qk6QHoSimdMirFzgxzKX3tTHmJXj12WkVG1QrW+12RvP9e9guM+QcqNKm9aoc6Z+82FOus5
qRoWZKxzQ3xjRB+2MRqig6R8LANENur+hPx0pr6zJ9w+EbLUsEx6JivkGgJzh/xBk7UJYOWBoGje
C/tKPyU6TGT/2WnWnHNvArwAPvOgtPyzT5x8j5ZmOEN1RYlu6B+93gSPJmQhFDNRQAY83Bxclbc+
nKJTFxfXgrwJ8F5gaMp5rjXKuF6XgnUwaF1EBFXBUulYoZpFU+i1p26ELvlUgunclqTIc5H6d9f3
mp20gbmHICF3fkJnCWD5Z+Krnyo0HroYW+pKGEPMJNNxkAtjO4J2teYlC3rIdhPgiuWjwoM/KYoz
HShzC0gtAz0CYkeJhvJIKc6q78mCcH5lqr/5YTe3prA8Y+HSD/5A7dCmm7sJEcWsqdQD/yI590BI
CvJCm4VoXZhgZrOyvEdtYpIl4MR4XqS1olDdvFFSso8FjtInM3PrN5wvVxw8P8tG3qQNvLPClL2x
DcyFgZ2sMEEMSNOMdtX4kIZY21aXcOqNkx7a6d0BvHuOAod8Mlc3PkOsaBYm3m+z0gJ8QqO2cGbc
D4JaDmIqnNt8ob0PdOVlXIhnOUXl+wTZtNDLtzZX1WvOd1r2aq4Y8P53x+UrmoFqkY6ndjnWlYWO
fhVV2Z9vN8iBbkrc0PaYv187KPQ1uaCmPv8wTd4zc2ByFvuHnjxOCs9CD29NwYXuJw4hIWMY3NDF
ovqYB2p45wFk8GnZv5w7xS60qbp9Wc76u59X0drOeIP+50Dh9huotvll2f/nYG6AO6+a360q93jH
tnh1qktczayPcF6zL9t4b6Id0mZ0IhhZCMkr16YhzF1RY50r3aYkDTj6d2Aa1hx1d3gs+1VvFH8O
ljyZaDMlq6pwPPtp+YLlFCsAOpdI47LscjqqS6w013WfEOPs9a8UCYCxZtG4cbHkAqqOqps+SjCJ
NPa6nZNkJ4vw1dg23o2u0w/hNMJk1ZvuaDr2w0QpeyjCOUCzQhjsSiZeMX2vJ5sVwNbWYPia1WzQ
yFrw5ob8cn3BrLLARzLXgyEDMFcCL083SYui459+RONcw8noz13YDLNn3eNSJ86lTdG6BoFhPD10
GkV7YUdzubu1v3HndMu7aovy1EnSPNclnVjEsrLcemjR0GRInVZEEk1I4socLjApjBbA9FeTP2lX
o+2jJJaGr4kZsOoZKMAsm1iQ6mvtD/Ml8yanMHkeq4FgCVs8ZIfNTAus+lfV3229jPdiqGvgWLRJ
Qd5lr7L4hijJepXBa0UZhQxCfZ1b4oc/9eN70RabP9roWdUstZY0hqQOnpLpJ2TAglTFclgr1hrn
kkzUTReDJguJRkCRi1rB8wuWLLxglaDtrXa8R357jnvD2NstqZZxY6Ej1A9R3hnPaOVqvIkEu5pR
VBBxq38Hiu68eJWxqSHaQoByb2FWfroeMYJDgOrEGIf8YQde/oBg8sQsoj90c9KfVUBoLcZvJK5l
B1w5Nci+INn45XjCjbtKK8M/NiLqtsNogspF7IyBDhCIndD3FiMU6RLBdo8IqcXb8lYxuVorGh5B
hYMq7iHS2bx7a/Qz/YP4SxqRXgTtfZhv1HLM8SGRMhkGzlckwRoLGGsHqZvJty6vd3STo1drAB7a
ac4/xRRbu37IEmqgfXhq58H183+HIib7R3fPfirDsxozc19qJFXT76YA4tTNufG1iGTMvt1R1iVW
An8n4oZcEqngyK3RxebJS0inGxq8fL7tDUekd79TIzmOmcuy2yKZGsVp/12O3ntcdjVJsP2jcpjU
AWd9h+/YfwRFlB8SgYp3LAV5bsSdoZzUAriOkFVpZ7WXKW1hJfRI0TtjAg5ETusltVqCXMpur2f4
YsS8/kaVRHuvSsOdZePYZfUsdl0km5M2xSdsntae0h4KwSnedHVpACzmh+pG8UwDo0Arg18cZo32
Eo3c6a0wjim2+Clzt7QHMkNhFzXQpixJQO1TzIoBqbsbP2/SbVmOLgS5EdpcXKD2Ct4Q1ZVEhozV
9mOwqVK4UCS6VgtvaU8sGO/egUgkgjxs89VSBdeBpkfQ0DBdhHg3920eDatUxxmtHKYrdZ2c9XlI
ezQTeoK8rA/QajIEfQujIZsI7VAdK/kOFxl/3Ka0mG6TJDWzO+Nhp5Upb42XATRw3f7J8bBU73It
7K7aaKtXVj2rYF6q11n2o08i7ZCa1lsCxfu5otsP2ciUTnqa55GZH7/RH6twK4Xu966SO9qCuxpa
rm2G+XUZlGBqkdR0GuW0geIl71pV0fdLKaxTswV8g2r+/xg7j+XIkSyL/kpZrgc9Dg2MTfUitA5q
kRsYM5OE1nCor58DMLuyqkbYbMICgqEI4f7evefiN1FWac/gEyew2ICQsU/pQHtT6p33nN7jAbQu
Ksj8RWSoWDHUeKWFr9bwHDkNqYWiyjcjmOGOTtI+HytCAFr1Glv+2ehcf9uGhljWiRZfwOSA4G7F
vuzDdAOq6cTwD5W+VWwHgky20vW/2wz0oYShQa5pZa656OcbGQ4aPhgTxwwpilXQIc2mD76ljLJj
cGoYZbxvfSynro6CxEWX6xMqp+e6C4gVG3ym7w2l3Zt5hmupjZACJM6LYoTiKDSLyxYqKmi8zapD
prIMW045Ba/CJvColFlVncJaKoV6EGF3ib0yvuau9SjIjt3oWbobkVzsWuoV8PRQ/o9mgCzfsTcT
9iwnBuXUqvklqKQzBSeWW5u+O2L4RiEeRQAwjkCWVz7zVkYRiqw+SkLgMVgYmypHaVZWAh/J6AkQ
l946nsqRXQHzDpHqyyhjfTl4CTwUfuelapN+Z5QkLxMlCgHZ29MzsXfGVI803HjY2fQtF1nmF1dL
6kdqHui4+yfd75UDUk57ZRH2e1I641EVxAzbk5WGNsZlCuaJUWgotZArtXQodjek/6YoodYEzw4K
Tco+Ur8OgWtupNpVh4ELl8XVl8gGW64GLCTLkjNJb0SBOlYjXIFsiq1dxmudkegpNoKPnvL9xo4L
50hDkQuyMZhTflchK85WzdDsXRi89jgS8FxYy6IN/FUrU3OfOqA+ayvStlnB9Hqo9Dcfx9FxBhgM
urbnvmmDJkjJ9/QGZkAMcJMqo8tutSXzpjg6upMpRviwza03K3S+Nu3wvTTB+oJ2DhKH2noAaIIe
E/mrzZQ8UYT2KrR88ib4f5F1Er32Y3zJhBEsE+qJJ03ihWysmAZg0yESLeliy8ra4RlGUdM6tyVZ
fYcg9apN6aTRrk8IjIcbQ6wEF6lG8TEDakepFcGdYnjw0yVsc03ViUXTnPsqD8vnEtPUspM+mh9V
V055mLx20qZFIeyrE6IYrkmjv5SyRjKqKESHcWYty8bJLnbYgJsqbGocOMqCkPoPukw6t0GKLTHV
1prC7MwlSJarMb7ANiEKJUUZQ59ztOUTVXHa0FkbQBZq9q2pB89JqBcnHIAEZyjc6Z3WMsnxIb2n
8sWknBhzzkmag7lsux2CQmwwkd1ebOgtdCrMty4sxmMJoh2C543hDweZVqj5DM0BgX3vqVCViKgi
XdMHGaR23qnPHa4xY9E+6+lkeVGS7ugNMUAftXX2dfAaA3PSoNoi57QqkOPirkOmFSX8rKJI0NyZ
VLdw5aKWqDXv1I3cvgk936MJ1zAjENWNkiWW4OrhVtekcHsI8VUcA8VEBCbaM9ABfUbpObKJ4ZAy
qaB3VUsLzRUtNHAPqOWygx72y6SGc6b6KEjKkdb5EFI1aMaTPcR3Xk58kAmFblkZ0bOr3yO7S9at
3mWg5kLzCA/dPdShOIPbj7cZLeprZ0f8ynpFca31dcjIbZJRkSbG0Cxjb21owU2jlcob/dqzFmbN
M3iXGIiiiQGDAjqdLUDzlc7VA6SQJcCLkFwBq3bdOPHW9fnncUt6wtTqAVuiAd9k1Vax2qvWjMpB
KZytcAt3leUJ3SXGAIugA+SQKwEd8QKhaBN6ymMsCm/Zgwy/azRVJUYJX69TmOa2Jlp5JIRh4RWw
hmOLsT7sYnRGZvNhGAru1ypoyTZR16ni4H3yUcyWAQJrMR4oMECxyyvJoM+B3qliaFEguL9GiXrk
sm7cxzgo8A97q0Fo51AxQS24I337mgaEWqcAdryP0gBMKyPjQSktcgK7vnwqhYcrsnXuCcnjwt+v
TTwG98TutjcuvY8yTpp7odWSARHYb32a/qeumW7hgEIy2EdmTNpoqtD6KZOlYkdi4yTteFuMpEDG
ZcDkC5jcLSCf7BpAtasqjKKjZTY7vTX7u1HJVYI8z9DW6CraMYj/SWm2nDcy6rXXvub1S0/1q1Oh
9HAkwePR8FIppSPTKsWrDPPuxAujFPiAGRLQrnyPqGXotDM3NAb0JUHhiEV7470gDXPRyshZ8JtU
t6mdBRvRQl93LPfG5vrz1FUBogEX3Y+ih09NG48nbkLNYl7MlQgHhe8gXyeQR8+IsrCqrrw6Qese
qYIfgzrtd2BIU4Qz1vjo17q3kxi9l2Plj4+1SQPWFKS4N6/BNCgPSY8OmwaqRkb1faRWT+l2arwT
cBOm3vAwImcCdZUBrz8XnY9qCNm4ZvgfTJsoCjEf3NkZPtve1bIlwB8yHDBckaKQ+XcC6G/TReol
jQj8GaDKQGyq0drHNhKKiuF9GNlX1UOCMqJ62RHH217DUaHS0arVy0ADl9ix8gMb9rLu7eY7zAMV
J97Y3cehU29CyyHVrvG9LXX8YsG51d5mDsGaNDveisi5oYVtMYzt7wK9tO8VGSfH4tO4GthfpY+Y
zQ36R81TQY8TJL8u9XR4xZG0EOFDoAf5BYky3HyEQdo6gVHbBxrR2zixt07EPYjqvLoYJ8GKRG3s
+SRf4tMEV1Rc1Lj6CJ3c2ia9CmB4sAgwrex7NylfgEck5xir971jJNGmzLA4zxu7VCHKSDGu8/4B
RfdNKgiHomLvnpxK9ij6pFwZUYZyfVrXoGGB9Tkt0z90T24k8QeX1vd566/18zOqvew8jKV6UmFv
//Ei8zNFM5MN6AbUlrqfAZf414P7x7N5neNliHXmpwp5T7UBBvdvuwhNT0muLn6+iqaa5CzTXCSV
DppR7hX3Ea7fFVkTukEDNHQ2GrkYnyptRAPWZgROterNoTppJZNXimv0VzzvR+oyMFyAdHb2WZHd
14VKgbVI7LMBCWHNDU0+aBKhBdDL5psOcEZFqOAvwLlRXyui78GoAgintkqJq4vXTYs2JwqSdF96
FHSr3h0JSgE1qSOOfSSxhDgXq+6/15q6+nylOhC7uBgUmJfkTCZmEz7YhU7hgBnfueQGv08Ts9op
adiQ4azQnfG66qmGi7jgtNV+JHKqbhp8JpsEd8YH7lc8azjkodGcHRu62JDBeIWfeuk1z9kpwrKO
dlW8M1+0UE2N3UK2tvusj9E3pkhUWS39mCoYQTyMh4u8M8VpXqQtMnlj8vE8L5pB+pXCNfRyo6xw
0cPDGTiVVyDj1G+a8YOQdCIFqrcGm9SqUJpvDPshasKrwgvg79PScJdRik69rZOnmn/HbZul+3nJ
L+rmSrXncV4KtCZDnOPTB4w9pmW2CLfMTDjCiscMc/7BICUM9xE6Z7Uq72FZwIiuj7Lw46+YMzn4
WjinjAZXqgpoAvB4cSdrpz7qufGtHj0y4ON9UVnNQpimc9f749RFBuyZUPu/lW0aLvFBvKRRLiGk
Y96B6wdjH6POusdOwVnm9Nu+czhwZa7fcp19dy1dO+gFqaBLz5DbgMrKZd7oe2VyO3rreWF+KNTX
iI7Kcmxs8ei3lVyEOMRtq905mcmEwLPCjQSV8gC7gzqY1xR7QIbZQ15RSNI0AbJy2tp7ZnkJWjAF
09K8KqPmpzGNjzq/gzaQUFkqbawtfzwASKWo4YW7kvS7RYd/95wEEKU9KhXUaW9at8bYRHNySS6F
vOp/PFgGac6I1aO11WmSWibd3XkrEQoMi4zYXv9aNz8bCekkn4US3byfUfWbZKK1erOg1dcVOGKW
XGuJZ3x6Y8YoizdE+hH92StcwFosckcLfPDslPlcB/387LSIeud1dKU9psIyqnBi06KKfIIk1AKp
XURxVlKmfURPnNwKzd2NqIgf66Ex7yAcwMhjm5PU3UOI9G7ahOVWPlLJ7fVofJjX2PyL9Gg6PKZN
OfWl1O7z23mb1bjXGE7TlUq0gjrT7tde5ooTmZQw0NyGUdG0SEXryXWjqbekrgDW6CfSftLrbC5p
rDK96m7/Wkqv3M+rrEEaMAprAnzrFonfvPPnypFu6coTuCLmPU01G8/hSIU3irWrrhAuBamfhInC
VK9WO010NRoJFF0EBjMzZ3nelEttq0V1DebcflVdjdAbu7y1IoJCR8AIaYecc17lWG17gVWznpci
vIuoRQvjkqPAr/quuIZh0ryUp4xAohVqEWjFaVBhOuLYd8bmhYb2GiOic6wqrb01rmoXF7u+y3Ad
OCJ+Tgwmn3wbsoIpDi1ySAdpgu+pCRJBb88ONm0lPERERDNZPpmDrlDxdcSafxMqXPS1zEC1ijbQ
7b1qrzNwBrxGFdot2sOYmxzaeh3tjWHKnXTDN0le0K6Hs4YSq0DtSiGfxEKsUKPPULrNDjaDsTi1
lC2iVlhNOJHr6qbBSus0/NBOUzvLuk5awFOkv2rEgFFGV1emzIqtT4IYXEluQTTgzlERKockzsBf
WvUuU2MUO+M9WQWviEzKbSa5M2a50V9K7CarfMBUNRg6yHiFkE9ymvworm5rHf1GrjIWrhrjnHbZ
C51wfClIjAiQTWBei/c0M2CfGiQ89Jkg2sBMCdLNW/OkOOlrlhrA5b2qW8HurVdoXxdFT3miVnu0
ND3jY7s3uOY0sb4vi0RcC4+c8oDsoMEJl4XQW6bqQ3tHG343IJVTTHGDFKQilNsD+V2gLiIqCDVP
z7si67VhYiglmTkcDB3a3We/an9U+DB2Gd2RzaD3a1d2w6XObvsGwX+QoboVdXgOLZT0hph6drmN
dt4xgNabpGq6rbS2xAOS1TjpjugB3cD3q4i0MO+mAk2m6fQzfW1RknWFN8grLmYuo5VLQEbTcbdU
OsoJElf/QqpmdxlbQrerKrnVc/PByWvt1o39ce01GX4RrYYQjX58WWX4I8lzo2hrP3DgbKOmu2gV
EiHmW0hkHALpOvVjQg3uAuGjai0E7fcu3lq5/RXvQbJq7XEf5++o5eA/xap+n3nZISxp088PTPQ9
6IbN9J8u5JF2NGRh/W7YKZFvrnQlhNGh+48dA/i9KcsHm93WbtzaO6VWH8uIYOa+yJzTaA3vaqIw
XRs8vFfRg6EybGZy8Ja6FWoEssLRXxRyUnRDWQSC5lDDLEo3WhJhJtZQaOgrMhDoLReha1ePuyEc
z3VHoDZqgQ9auCaSoIE2OQU3/PXcRHXKFp0erV2PKoY5psHRt5U36ZfDEd23fnGAx1HmClOCYqJk
54UAs6jHimsPeWbpdmTdjiQHOdylr6aSlds8U78ZWjvgeo8A4XfQpdPEXpGD9jh2QbGvtFDecjT0
p7GwLh6UuJsiH77Lsfwms0eNm8Rxfmg959Uf7W/CKO5RH4BuC8t42eid2ARtnWMLCJ7SIDrbVg9T
nxiEVQhqaUEnZsrb7I6W76SQD7BWBcz99Bo7C4GRPx/GTIyLuA7UVadQraXRx8kUjQGKBM1eCK05
y3FKxiDKjRC5nmx23F7uaBNY266ZkSwxJwO1djry5K16YRJNBlCzxkJAbM4hGv2RaQFq04hqGsMl
7oDYCwJ0rNRPwFRiNn9MDR3itJc+2yGl1dyg/ZNit9hjto52SHMcJmxczahSxjdJSASCVHEGudB+
6DTbS4JQILMA6e4ja9P7kmuWIvKNj0f11FXEA2SVdshL2l++oZ+Dpg53HncWoMZ45pqQ7GuAnsBn
L/mLj0/hZDsA+gonfuh0Wyxh3t8FgwzWLf8CPFYroilHsNc0BygskmpttjShh2rEz9iHB4rLxbKI
OmYOtfnkglL8GhTD40CZbqVp/oM3CbFBvBEK4o4CDAzOy5Uowf4qVUQfWetAJ1bxkyDwN5D8ugOW
otC+IQppYwhCanSz2FNwaR5SHZlQFWXEKo4hYmkXy7yA5h2oOP+kXjSwVOqjsBRm/t6crAouWDYG
t+0MiCSj7Ts5Bu+6VIN9VNjPpcyuFAyXGeifG+SyxIZJXSUXwg+gPadYQmGoCi2L93lCWIdFWtde
JWqaMShBUpFXvNjc8jGSvGg4+AzyH5wWQG0Z2y2JoJ24iOmhHs/cl9OJxROBM9MQZapUdgddUMgP
rMUIZ+4IquJoQf5aM3EjAxtA8WGcwvg8217SCuA+yHUEYrAOVEm+cW85zD2OnnylZdd3FZxcW8V2
hTslkzjJRIryIsSM0ouaRpjXQCueAEN9Qdsz1clsDWjI38COWmWRYp4CZDkbT4nfFYNkDTGksHUJ
R4KiHKyASjyMRfrOdzMPlus++A2lAT/HmU+L07nEJTTp3JSM9WLLerGMHsKZ+iPXVRxP0l8pUZNs
rJJrLoko24woZ0CZIxVVg65qWyHa6fTeOc4PaeieOsuuT5z0cKMwAh2iVH0sEi2/uCl3sa4msqAb
lF1blS925N0VoVgjCKRfzTgPjUOOJQsLhd2TjKgCqZ7coO0icsfwwK2zWE+y6A2q9/oRoWC6UaMW
3ims+PukDqIlZRkbbxjs0RZDNsdZjhGqkqT9mA34O1o5tX0A+kIgjaML9O/NR0c4LL91rjAC0Tne
YCYfkoo6Jf5MuS2RpF2nvhTDslXnHYgSpi2OvS8ppjlnHYJJ01HeDypl8iFPdzQG19KxxrVWRTsV
OzDlL1hplkXsieEyMNZsqo4N1N7Q80DCq69GAFjdiQrGEymzxeyOg8z6QeYq6cUhbtTGLIgiL4Hm
6RY/vSiYhTUWQ1IDccZb4RQPVgzUHSfpIsCc8F0NIuxYXf6GW03Qu+ni2wGixoKTtIMBx8P8LCE+
GC1ve4/sYFxaZdTxc/Xi4Nrwds1vdpWZx9YUxpGqzJth4tRkNv7RmLShClXfwchwF3A3WjxmwYfQ
RoNoFjkA3DbNI3IabwHOhYlpBWAnm/HUEv6TR/YcRXZ3zcFd3KoWlKAyRRypc7GJR+0sC0fFw4EQ
oSXHbJthGRACqGHbMws2hufciO7LOJ5+SjRCSavFhyaSMI5AhFC4UweOzxKvYAmVi2SqZRzoxqnp
kvaYluioZJLlX/UkvzFos++pAfhrD2DJcX6guhoeI7eOduT43gSU1u6xG+b3WdAsK+zWt/MS5Ggs
tJCI1vOiyVFIoUozN2mk98fEbfpjPD3DUAmlrQuvVhB9I3/e32gMqxDajPugn0KNI1NbWCXlSs4C
ercWM4Je+jBWaL+Cu4EIughRSzA/H6qn7iQ5uJ6IP7Pv4mIi2ivVUwuI/opP5XHeBSRkeqipzi3K
xL63R/PQwTe8MSinn0xZX7y6PKeDo97Woj8Au8R3nvnyNXE9Ltn0UcI8rY5pUNB+nNabhULjHULR
lTL+fdLTIW80u1yHUqJ1Fap54zeleaMQOqJW2as+bIEjDc+U4o0zESF48YrK2eYS7U2eEJ8dabQP
w0ZTMMZW8dWyqWnjLyPmtEuvmeaMlzRs/QfDpX1gxZ2zEZxpCXA6uxbQCZtBXjCcEF1Tde03CJIA
i+uOipvdE+xH0ow32OoOVtkPN4/Gc++MXzNhGg/RND6tKE+Hteu3SN0IRLVj5aaoyP5MdfCVjsJZ
krZDsHEbE71YFj30hYtDOimbvdbb4QP9qXBXqKW7nLcarmddJeq0eWOVtuHDwIjdZWp3gd1T0DU1
HM6P7kYiwnq3SJeIBFU3oQC9oFJ9D/vfWPoBrb3aDu91oVcrZQhIIsmH+5RLNqCUROxbV5LrQoYX
DMlHUGD1WXcIpKSuH8N6odNTQJ9ZNI5Lhxb6X0vHDKS7sR6i7+Pgc19yLe0HeY0ZA+8f9oBKKAjj
k0Ytf5+UpGyMFrBMO2tp6gKvP2Feux0bE9SVJLbb1RmSGdW58HqugX1x46mGs8HqrC3cCIwJMenE
aykdFt2iP3cm0TLzonQzIhhsDEK2dNwFPCj3NrYwnqB/jfFvE11cutSo/URX3xCEElaNmsYVtFRM
3X9idkCzVcOqjFfDPEnMyGvKUv5znEVPhZoV74lNrp9+VQFVIOWww6s+wffmZxRvcFRBm9z+Wlfq
DB+zqrrrCJskNlz1AW20+nOdQ+Zqwxf6Wd0JaY8COpnFdnTCNd0DHRUKi3rWXYqoye/G1BC3faje
Jpn61fbdDkMqyBrEugTI9ZlzW3RYVKal2vCKo9nnOIOq4qDmeLwXBS2bAxRDjerU39a6jUaOz7xD
bTjFYd7+33alnIF94U97BXwepPW8w7xSVes23/1a/tOraGLKTJbZ7tfLz3/y+Xfzx5v3njdnqhBT
6fdfHwQTm/z56arpOyCt5H3//vefn27ewe+lOi7np+Ov1/7Tr/D5dH7Hzxef3+zzFQip4I/nV//T
01+f5k/v/vkFuTnJ469P/7l9Xv7Tt/t87V+v8qcfd97r82PMH3le/tO7zCs///7zc0fhNNqkg7Zs
cdMQyE4l8tAOOvKLYOybQ9X0Bv59ZmqQUpVL7uYN4Do2+MikUI4NPJ2X5y2QOBWuWMZSSXoyusFk
b+i2ktHhKN2Wky8kx7kmnNinMxc79g1mwXed5IEtHlVIwZjqvlocy4sJpR9q3h7lgbGG0oWnWg/S
O9Qxp8jBl6OPZJVHRrCzmph0eM1iiGUGPzRLBVqtJuFGG2m0odNeS2gcB3pzBnAe0zpkQUCoH/XQ
pW4Dbxs1VAuZZZbrtH5OSof+MxOVw5S8jajqVGQJepYqRQVjAvawTExlg/+YGJmNKwb7HgPEtR2G
jHUVBsXd0qxTAOyZH24mjQKqGRygYo8L9MkcHcFcpjAXFYKOMjWzGzXK+hWpQ9e+dvuzX0rz6me3
OCa0NanQUBKkXm3N1A3ATYPniSsGZmqombS5AbY6Jv3MytL0rVp2OO6MNtlFdYbpzKGOzXWF9n9Y
rzvVGxE9QcLvqgwY6jP3cHHQTSKARDFcCVZ4NpVSMKwW2Y74Mp9QkQffbKuVJuyznpjjumem/eKF
6oXID7/Pg/2IJ51ikoKPUS3fzUYyPTCq8iFwQNkiHDf9UN+hT0mXDgo8wAIkWejFR54E68Dwg72a
IKZwRmfcNa5/Q8Id48wUBYv8oaklKNBO3yrUh1Zx2Pa7OqaU6iTAIGwtyPd+R9IO5qNonbfGa+4n
GDtRNz4iZn4WwbD0RZp/N0CYLh18e0RLcLkt+8q897sfGPj8VWPaw8aokbB15KmWLjRJyL+07sBm
RlFQ7Co9ytYdAxYmme5ClrDLKjV7QvEDJVLTfvhqCCK4bqG+GdFbGtT8boRsL/I2+4o+b1/4qGBd
24iWZeZYS1iioBFH9Qf75Me0du6bJmg5lkS07ISfr0USIzkEXp1nwHylTmFqpBm6xMlZrYHtovk+
k0h0lX5GUleRdsssigAJ+GDdxyTf18TD7VTwx8eMMYHlEryGEZjbaKhsi7yKJqM7EzXXA2hZAu/T
JbKozthH/K7hRCPoU5vwCRXQd0l+kiRVbhFOsXgawnE82Wj3NGLKBmfsUIW1/jKC7HuoNXT9piuZ
k+FziJsouxvD3iG1lACkrldeoHAiQysMqieDv5N9joWzpX1MZhFAJP8EcoRRHS62CrUGDYVS2Zb8
y274GdVTXBn7zs6KHcJooqXritS2uH2Wlg14zNuJILcvWcD8kBokza1Sr46Rme3rWj6Y4HXWWkbu
jJ8nF/qSBE4rz5nWy1WibFMlQGuL3R2jpxjvfdg4vOCHEapvDFfie6IfjLWk9jZ10azjQEOo7JC/
COHKjZTBxBo/+lzzQukktG8D+zF21C1+ZOe2M6X9mKX1Wk/5IdoKZhU44XuJ9PVikviDSSq/qiil
l5QvgSB3FPSLKijXUq33qa2Yt44fSlzlKE4QYazwE1K2sWS3I9ePSPGqQSjTEY6Yl28DV06qoKSJ
w1MMFiTS5Fud+fOyMBQBYY8XRTAQZrJ4HvDl46OHZ5C32ldqEvaN3dIwSZVjQVf/FkezJ+EIDQLI
oTqaF1laoIL66tLKKQGVA5g4MuOHwsU7LasTx6NNBMtEMQyfrFRGd6LDUmxZnbNVSizMHvXbrRa3
Vy7s4pvoIF3mFJd0ogbXemNpKPWYSjFVfHeEg1tgsGH2MR4jWDK5wR0PRlyV6UrPtXeF6eMCkbhd
t7QBYu0F8bdJpeZRzSd6oUK3e4AxU9iPvqCNAHQPJm/J0WYVK7v1OQUpLyljEl973JMVFZhrrnKk
uUYtlvAEQyLqHytT2wg4rduI3qKt9DoKOx3CfADDyPG1C/Eh+s6rd2lLKKCaWu++xd3FtOkilEUk
VxAOmT6oAET7i17XxtoKQknZvHjhPmOQmdwYG1ylZAyje9YhGnqamnCDWfoWxf8GqQDKGAdgpwcI
ympeQ4cITujQG7SMzjLQ4o3XjOXSbupXD9Eq/Qt6rP24xKev3ImC621A0pKDmMEMOMsCH7Q/GrFm
YTL6PvhmXR7inqtZrWEggRbqFFVx1OFz+HXUIx7JSfTCq0U1sr4UqoniVKfQB2AfJpEPgDgKXe4E
hkmrQ++O3Gzxs2Vttyf9SEWzh2uVmlCwNELHPih5mO+qqn6iV4wsElwrZ1ue7IX8KOAlT3ZW3wke
AoMxAvGa5Jo6uUrOgQfBoS/WdV1oJ4vahO6TncI0iRlEU2anxje+2jijhCPJCI5qmG1R9gRb0lww
gNmja+74jsHZBWR7ZCBO4BrBDCuYzg5Ka52/AVQXDylU3qq+F+Qx7Bw4FhwaXFksJqoL18RyhCyD
SC4gCpPGxG6zfNkpeAR7ppCItWr9mIzkHLnimqBPfJnyY1Ck0yOGpvUE/w8NNdl2WPrTg5nmR1WL
5F0v3ROaJv3oGoT4ATgciGcgyTNCHevE9DOCjuTH1pL+caxjDJkJHkdczFc9DUAvN1m68NKeqDdk
H2CCADbRk1/1dOLXL0NvR0t8EmDQYv0cQkbfpVL5aiC45fSaDKZVTGnNW6tFhRNs0k0OEQY7Bwe8
WvnbTAFY1YZT0tIYXOI4OkEYDm7oSk9R2wP2KKvRdgwBKqzYeX+DbGc8ykw/aZ7NPNhW75oeFJ7B
SbRuMWSMkpO7aPSv4IWh5jFCL2LA3Y0RUe180kii2lFK8RAEZ+RAJMDMuto9d1SuIh/xL7fcoxJ3
xtaLOT8CmfqXONDAAIt8Z7tkKGP2ORYBAYMRCl0OkRg/a7gLfac+cBxAxrtqXNk3jZFh9KMMf7Ra
OGlAimnZxTUqK4Kom0J7g1vVbhEs13Q29/nb0LvuSxWHHySGl0uBMHMRd4ALmePVx1qQi2tTs+mq
ju5KbuzAqsmTnVbdphrUH76bOQdYw0g1E7lO4XKdlAiDHgdBvKaxwtnelMSzTAJ3jiAGpA600w4q
CcHMFTHdzYcWIo/shQCIjLbcqW487KhNhjm8a25c0xd3KkSMvQDJQEAkdyCfBCRPFiV6RWunStg6
TN/Ij+5dyF3sXhfPYevUl0EvvZOrlgs/g7k+WuiqE3UMIIcq1m2tITw0KrqMWI6s2/kBDqWyMUzE
sl1C4mycmLeh3pm3JXVaFI1FvIlKx7z93GD53xPG8YWRZrQLcLEpNOtEb+89wTQ5E45yon+3woK1
Kls/fgv7H7goHwa8NU+djjLW0bKWdDy1XNWqQhhjHTVLx3e6A8zVbJO8Wx7jFkM3xTqrLATFYviK
orR85CfxbxhbnWOVLAvJ5ZvkAWqHTeMlq6oo3hVZypXudOtQb9ajIpJ9W7tQ0C0AuroZuRdSNKw9
cm0V5pCGih0Lq0nQGzbRsr24RJMzcZcXEVUSgiMtC2ew1ggiaVapZOR6bXmsCJ/YZ9JN6JXqDMba
4DQEMW1rva13s7wEB45EEk73eUiRcCK8lieNTgaHnPcuocZwg7FL5p88YBxMVmg8FwP0MJqERXMo
0caDp3F3HLTxzlTQdhuwItZWXEq0zNarYAdby1CIBPdffvv3f/7nv3/v/8N/z2/yZPDzrP7nf7L8
PS+GKvRpt/x18Z8P+AXzdP6bP/b52y5ncpPyOv9o/s+9tu/55S19r/++0/Rp/nhl3v3np1u9NW9/
WZj8ks1wK9+r4e6dAPNm/hR8j2nP/+/G397nV3kYivffv7z9gNowN9/C782Xn5v2P37/AsxKs+af
6vOXmt7h5+bpK/z+5f6tjt+a78F795b9D3/4/lY3v39RVKH+Qzddk6m6bQnb0LQvv3Xvn5tU8eU3
hp5N8PsXS/xDCNg4LkkStk2pyfjyG3aLaZPh/AOPru06tLZ0S9U158u/vvVf/nu//pu/ZTK9yVHn
1r9/UdUvvxWf/+TpW6HVd2nDuQJdvIHSiB4O27+/3eFBm/b+t1AdReIC47kRCGxI4S2pEnr3fhhh
kpTxV3K3pnmafm1JdNlKgkCg1mCH+NMv9fNT/eVTmNMX+svncMCoUqDT+LIqv46q//VzkAFpQJVz
uapXfZ5AfD77kQfuVk3RRkwPtA59ptuoJ0BH7rNOTakysIcX8jA/m9eR8kwIMo27aKe0GOWFyfgl
6HeRg4AaSvGw8zEAmuXoQVBLNsD/soMzPeQFYuU2BNE7vVsztp87zO+d5GmMSpmu5//6vv/TZwmk
O2mZwhOBPB2Vnt4SG6Q21w5wFS2XDpD32N3MLzl/C6tmoJ42P7/O/Ip2X4t1lFDBdhBRHzJTC1dd
MnoLzeYfsmZAOnWdGmCITGncSDsByWdGBohySgoDTFcX3MUnw1DZEjf76+Hv62TfbfzIviOVgb+Y
98P3MHULh/7IwHBKcelQjCmh2CjaOAGKmc0w09ErzMADqc6eQ6Db/OxzO1qb29BUzFVhOPq2GQ1z
TY29RKL2lwfMtpjrf638tQ+Ok2jpJai75q1uVtY/d/RVQuPFh2VSuPON8Q6SRLnp9biEqh0W+SH4
48Ggw3AA7pTTxuXZvOHXup6n0J6mLcagPGCe63e2MsbboJhz7iqJs5mHtBLyYHnhz0XLyJxVlVKv
r8IpKWbe59eOvxZ/raPHy7+Ew2tZMrnfEgD7TGTEeLCnh260B2BP/3rmwDHbwbFZzquIYN9yCoek
37DXf7F3JsuRMlmUfpV+AdqYHbYQc2ieUxtMUiqZ55mn7w/XXyV1dpVZ9743GBAoFBPgfu853zHL
jhAg+QDBAig87I7nNIxRR9Yen9K2072yw3pGtuionoqyn3OvJCTbr/W1sRqSatgntvXP462t8Ljc
K4+vrQgLudmYB25OqNk4eu6NuXqQD8htZBPJEYIv7Z1Q3wI6xjCYWHdtOzNcUpR/fZ7yM5cf99eH
LL+Xr1W596/vJOrgXSwpWT5xT6SWMyf3YiZZzWi68kTBmRBoxuzlicIGq/Ihuf29+E/7Coz7Po4S
NLXz3By1YUGmWhenvI2ogcjVuZ2N/BCvZ2SlDfHiy9V03Z5brPmQqhkwdJdrLDj40M1MN6QlbWda
FYAx1RYcg3LhWPMAMJfFf91nYc/tGRfsEFs7p6RnHtnL9yPfpXwr5fom5VpWZcQDyUfURPnX6o8j
NeIZHcP10qBSUeOolFTR0OPHj6cTolVMaXJVLqqSDxUqHHlea4pbG9njCb6+pfkOyR98EOAz1gfk
wXNm7wYb2NbcFCAAAwyxMS0y6onk3X0v2p4EHrudqdQb+KEyr153yMe/tr8PtYSaHUYiWvdMPPYi
wsg2h7FyqKfJ6V7kT2OQZ6/8VRCPS4UFvsAGrOdDUwXiua0pxaYr9b8pSCNB9ziAzgdm1oUVYge2
5C5KBy6vxjS1HaqjG7kPG2rA/aTvh5OWRgpVaX0GOmqoxBdUBLojaCZ3asFllrkRF7SSVIzcDAfw
4etOuf39cEUV2EUvfvhrv9yUi2Cq202OB+ZQTYtynNcrDCm3/UmbOvRLclVeSr4X3/uWHtgG3amd
fPB7//exY7zs8cTdpSPXZcqf0zkIuqNaNUx8dC06y4U+rAF5BYHsjUradAMsUyXCM4/z7GxFbnq2
VhuWXJstByNuFeGcLkIqV2v1Xjd0Uqu+t6u1ro9imp3ycbktF6Y8slt6cXBwzH//iVxDZU48lfwT
2+TUWq02X8fIP27Wp5UHys1WtT9nl7QOeQ+RizEC3A/JlbvL9+LHfSaZ3zQb9VZI7UalUsZlPqps
AhFbxKHoTf+9Kh8SxF+pW7lXbn8vfhypO3hbv478flyuff+hGxI/5sudP1b/OkhuOmkZ0Fdcs0lF
Sg7t33/z/ZzyEblQloUXL1d/vI6/jvx6x3Jnnc9cHb4f//Hm/37o7+f/8aJ+/JU86u839vWqICHe
F9qY74p8dP+5gkJ2ZFVeMWvYK//s/Trg+2IqL7bfC3m43JSHyLXvfd/HFZlTQFLmmv29+Ou4Hxfz
H69KHq7MUMqTqtZXBXSGxr0Verb4OXKhbTZNRMKto8I2bTKF9Oh1XQHrAGhPrqMC5i5hZvRNlCam
+L2+DLkgW/efNRI7ipMtPwFHLr/WjajQlq0rP45hvZeMqROC/5L3na/dXwf+XP+5R/6bKm2Wg47p
758n+v5f8mH5v+Wzy7Uf/01uy2O+nvN7+/uVfx2eEgewsQTRWS5S2pNcRFHSLtvZAicd0+eZfbm6
GBO1vb8PiPreQXe2jsa/VuUBX8fKP/v6g/941I8/kE/wffyP59N7PUJEOJCZ2TIUWFHXFFLUp0BO
DCx8yPT0XYQOqUh69YbPOi24WDWELJJ0eaxzZS58Jz02NayXmdQP0ZRXKqoQdOTd42qqXZNtqs2i
3eNZnM/gXWhRaPq5iVAwT2F5E+VEb2jO3kJwus2cNZp9dApIlMhMB6IX92nSYT10qFOcJ4IItsIJ
4k3hNA0EZuCkqmAQ0rQCdNm6QJ7Un3NkHBi0MXyn6L+pKj9Saf2oVyeuBYpia7mzgRI8w7tSNTU0
Sb0EXzL3VAYdfAVo7vypErdiKlA4BMYujfGZC9HjeQyp+DcNIAsrZ9QX1pqx1RTbvB7zT0XD6KRF
ojg0trCOk1so8Frw5Y3Ua+vuwTBHaOBWIXDb0qwYK/Mur4ljwIfwPsUjhtv1M0v06VOMpnJhzvmw
VzL6MHUMaFWvzcvVElQwhA62XVMTksZYekcvFIaOMMPLKoXtt9TomDNNCc/FumAGXG17pPyHvGo+
Izt4UgzSdkZbI2gncvtTGtMCI3syRjA15FgZI4HqoYzHxE8JSPZaWCn71qjiDQ6z0qMEEu8QRGLv
g9MZKeDos4a5vmtFZ9SY1G78hmCyOxWzAAVcHX+9Nt8T0dMM5i4xckq0ccr31WHkqdPnODN9YY+k
nQ0opOPUvFqylt4KFboiUN1Lx6xdlM0haViF+UduaUX8jBO/xXDqCj+1sm47T4l5F4erry9PrlEd
GIi6xtSPHEBrlhlVTyPwdpTkOaHu62buDncpRd1rDCrVUw/SpU0p4MnHFjSNk3WPmX+Ght848P4i
56IvbuIK3oRN/GSph8sNqdFxPtzk63i5i3WcWjXuCdoC5lWVU3mcKPHheYZzmiFhCVTB6HVdRLbR
HaOoH88SIyvUWSCUByirwvPZOCb20W4dENPn0nd9TbNZbg6KY+8XJE2+yNyLpnGKc9pl5XlMXiJN
b+5MclMeXF1gHxrUi64N944xjddz1r5aKFGPdNTCja6tcbCjOLnFFN6BUygfY4I78whjtRid1A9b
qEYgquPHKHMhw+mYnaCc7yb6U1cVPYIYMNBN4q5x607x211MiuZj0QESolNZ6rl1n2MjQh2YXzc4
w3eB4NrhWKl7h48eolwFwY22X+Mlg2vczIHabVybGRdE95hkDe0+07VPnQzPd7MDSE8zj3lZyVe3
Cj6HUosOWR3cTwCQAIzVx2KzqQDvXGDe0BMVcIrYRkk3Xy1g6I4h+n7PysEXLBbOGdrlCIjEMhzN
NgL9b5mYCSD7HdM1a3HKGhzyplbs7KbrCZ0b7GelTZ808L8g5e3nbhhUNFwEZM84lXxAS0wiaRAQ
RQoocxxzKFr0ka0uuWw48W/h8RCaSH8GpgA+7vBlnkvtYeU+UQtfis1kUo82BPQ0WAwWMR+9s0Er
Ul1jQ7kaMDrdGENZM5C2+8eGjx+X3jC+UqG/NwLzsa7U8jhk9gsxk0QIusOwc/VMIw+he3Ebvbuy
1AjOuUUCYW/V0F77+zByso8QQWBZ/S4xMU1q3Tw4ffxqrVEOVmaZ0IzQ4yXN+GGqyt3SNOOWmFHi
5S1ytiuqpEoP3FHplWtk8MZHXCeeysA2ihl+dWX4jjsSzb3D0DjPAu7OrXrC16GeKOEzC1ZSPL0R
XMVpZTdWOYgMrOZ/UOZHR7k1Gv18DhbzILO55SIw6hBzyaiBK3GHbeMa1zSFGoQV43zMqPkvZIKd
ZWcaq6z7tfbXphrRIVQctd4omkKM5pp31qfTXRPdj2L5TDOu5wABLiYb8bVwa3vjIDI4AUHzA/rV
2tK5F7ENZ3aCxHRtI2y9qLAny60ETxaZQn1HZGNoXMiF0R+oq+9GpT6Dro6v4tbmyyk+VmEGlKuY
n2NiG6e4mkgdXNdsJoD0YcSaJJ778ZgPm1yx0bYQturZIch/D/id4iNtgP8WLQE3APOTeiStxdHC
vQ3+aN9Z+gNokh42QkHkgLYMFwYaExJ0slXS4OWrrq5i3E6ya59RihoWX4waLCAlj7ZoOXHhpVch
JIooINNFKkeX254KW3esgen7RpC113JRNI611SP1Yy6d6jjHzUUhdIQ3sFp4hfVZLkTZc+mqYDp4
5nrN7JhIRD4J0u6uoKdE51Av7hsxVDuC114o1NZ+7K7OOSxO2ylQiCEi0QpNWo85dgZt6iIMafHa
MgsH0oTFGRJyUop9bXfaJdAG7bIwE+2S94x5rGLQJDflAxQ8mSahzz8GZoaqqqDJFMdqcicXajCk
APFK0IymktzlJTr3NSx9lwahnnuLYvzDYU+Lpd02kAa2rS6u406UxMqT/6HFZXQ3YnQgB3qsToA1
uLbeWI7gohEG2z4jnGAiCK7DPIdXtaXreoYcQWwTCgGw92xOoviotEg/2jOvXJ0SdMdRrZEvAvHM
1JIIiDWLtGeWqXIp3GMwEhROlE2KD+PsNrTxXJdIgU3j9h+goF6jeR7JPQ3T56YDW5eNuxy14ob6
7srICGy033F7FWMicoXjwrkbkgtAz1w38mJr1MgWKT11d0489vuuF0AOw5AiKAGd+iBs4OadoBpj
LpshN9CthzbZN1nxhqGLL7If3B1UhWi3jDmmDYgc5oqRne2RLxNrgRfqxRdetm5oWy+WdugKZ967
0wxxza0yv7HiaF89pegn7khCto+t050pXWe+Otj645BinImsZN45mv2eLIpLtjcWw7KzQV+utxbk
dM7GSAljD91eOyuVAJ3t6GDPSbQnvPu6jvr2Lh67+3BYNWFl4Lj3sEHT41w5fs+5WeY5ljNg4XdQ
NanaKZQ+BiMacp//nvqxUHvUdvZyR1jHDvD/tavouN5MBmTbaa14qytTJF8IeKa2VjHVkXs7XXN8
NcvoUsL/O3XrQq4FGPjImnIHpyxeu3G5djqd2Z4sl1vyWeRqRF4sM511eP69kBV2Gp5+kBtbTO3m
zlpLtKXOjF2ufS++94Fyi5gIE0DGTAR/BXRlY50Ofq3Sb05hEdXVHsoVqWEp+lSZYx0qgbJsYxlp
vR4euP3DGJkXZoyHUpbzZWX969XLVayuCuKwtZuQlRnvSR7FYAXAj1wdZVPha+/6xloIvUrQ2wdZ
u28n2LzKQl85+P5E5DuWH8DXzh/b/245jPOl0SzTUf5nufhuZshN+fTfL1luygfkvv+6+V+fKtPB
8DT1xqyADcsXJw/tUnxVcPfFENQglEs+dSATBrid3PUMqi+MvEm8Ka3Pfp2CLuv3IdewXP7cLKM8
39q59ic0dK79axrfhG75hD/VwoxXl+PlALDdVyMmSRrKGwMLwyFZZn573fpUgZwfk01DA2bdlo2S
qUzSxR/Jf/QIPYhxFAwf3x+MXJOL1jJvZ6Podq1+jSF7OsqWD4mt5YlOkMFwuL+SByqTpW0iLaQp
joCPp17/X5ZQ+4dmjflTmzYZPQBIRnd168Jkner9tE4+CU6j0lJOmrUd+MjkL1U+v2utVb7FJqK3
6sNfylp4YhSZeyShEca+vgSwkgqlkbXG8LUwG/5/h6tMfpJygYawdUzxo7kFkYZu1ozqgKE20uv1
JwqSn3Sj0b2xrfl3RBQW/IKvJ/n+YgiizI+d9lu2t7Iy2mIb6nghLtdu/SRPEy7Eh7SnXbAsmDca
G3wa0RtEU70jTUm3zLrAgK9f9/frUzTu+jbdeszGj7FDDmA7YET0u4SOHJJ/Ij/WIpdjtL9QTdAo
Xy2MOb1AFJPWy9cPV55UcrUPIs6vH3u/TjW59/v3PbYQxIO+nDbyY4PYX/7zAa4fpSZwxuRdd5Cn
l3yu74uOfJLvTXnI1/ktd/71J2tXSomqa9PSms3crwXEWl6eiPEtTdNllBJCk8S4C7bHROqTE8y4
m6fq1mTWS8WhP4vSOlhjfmswYNLoi+RhcGFjIM6X7tZeW7Su2Mr/mpY9/MEW9Fdm7Gjoexq/IH4s
68k12DZOg2r2ITYqZYtPLzOPZtRASVvPu7ImCMijHsHvQu6Qlwy59r343mcMDQfK7a/V//Q3gPj+
9WzyYfm1y1Pl62/kdtIRkUo5c9/GI3nHtth/nXX/viLIze+/t43mKPqi3X9daA0+xuyF5re1/3qf
8qJOOAcZA0C81mdhYs+1V15TvlblXrkt1+TCljU1/AE3cNHHnYmWe1vb5GC31vb7wiGvHl9/9O+L
CbKO5vj/xRD/N2IIQxim86PF/3+IIX71aVn8j4fPpomBaM0/9RD//O2/9BC6idJBYyeSF0xU9g89
hIlW4V96CPd/2iaKCSFsTTdU03b/rYew1f8X/YONhuOn7sB2dEd3HWEShqS5juv8pX9wdMp8TaQa
vwKzK+8FXlvUnFBcJ40aCyp4864tb+a4D3bLXKKrs+qS5lIXDBfRiug2kSNWOn79PJtvZgoKcvTf
Z9a4i6ou3GiI1w7BEETeV4JLYK4ZkQsTDo0/Iyot7ndOYNe44OFch1j3zZU1Hq3+6ToyP43Enc9z
AEgtbhrlgDBvq7t2f0M8FkCx3HwHNxCe5C76so1XaIIJW8dtPCKLF/eOeWB0SEhux6yButFTQWns
OnfsYsNHYxIO0IREqjvzlnTT8NDMqGJDwURkbIEMDmvOYb+EPhya5XoQI8JHN5/3cpNXxig18H/8
Tv6DFMS0VlnNz69EoI/hm8YWqhH56bia+N+lIEgW6Cynxvic1FZXpvj9i1l9L2P7D61AOF3Ewasq
g1jX+aU0/eihO0erUmwCXAZWgddCdYZ7gALUeYhmxz9uXAZ59Aqj7xoaNbEESvVGuQ22+DRdV5TQ
to5LcWMu77IOyAVSQcKGCv3KTCMoPNXMRM4obD9SNNc3iP7DABHuo7z2tbrJ8WgUzlZ0yFjpWjbZ
ZVb2xqZLygh58HQnbDthKgND3oW8tzHbdS4Faqtp0vvQ6aod3jGcVK1ie/yCMMC62C0oA1ZbzXL+
MOle/InkqE1YpSQQhKQthc0IG0colKic6lcX4Hhok74/hfV0vdJJRuueuPN8y1vJNtjd7ui9kslu
wsmAnk2uYxHjGtY+3GKmLoS6BMhRt+upE3qWGntLLYLNNPGmC34xsYtVxElgXNrV6tyshm0E5XuT
dQ4Yttxr2qFljEeNyEKdYjbXVt0KqofGsKvmDSoEJOwwN2z3kNCDDErHOFhRuEtWXeRa787NTchc
2ndLE/FNtGee/hAbiH77PrmnonVrr0JqVbNnr7abMxoSCzI6n99AirHdCB06tbOrc3M8gl2Ggd2v
jtPO2ZIjxe3XfFOEeYgFVLY+aLUd+uytWqIFV6LuPAotg0KBXDOc56NL4496MEptMI0udje/WufO
2RBo53xEJpsa6sHEMXUwdHgIiqXvrXJEZQk6OZojBMswSGbRl944xylpJljMVZ2636CcyOhbyH4T
u8xuLqo2aPyhicCnNi9q/9aUk3XGrLevtMY4Kk5V+0kal7uJq5KHI/vTxfrrxWqs7eI5qfy0e88z
Po9BhTKl6PxwgiD/WBKX3ki+TeN82rmmBkCVICCmsT0Qt/JzrkNmaq3mj5mLyplyaqTZGCvWIGha
/FX1QKcs87u2AzmNFYfvXOTnzsk9s/RpR1qnoFruu9ywd305xFt0sB1BJyfkR/VFdD33RAobbfXL
iSCLlgbfqDD735zemw7jEtiTV4onGSLd5UZPijf3VqAlgfbIL2Qp46uqJ0rGwoax6cbwgnrasJvT
kWocCmVbX5t1bnBRGrNDXYjxx816p9gD0SI4CqlkbiHdcoli3GdF9CysjKSc9p74yL0Zwe6aqv73
aD4RuINHwSSeMLrTsZHh22FAnpXKsMmKNXUmRlNpIK530XTCGGBKN1tvTUhmVwUKoiULYZvU1QXX
xJ2emRh8MDYg/CYkIO1fYQagkjUgDoXCa1Sl3axyTJ2+eFyTVLnGURhmuBV5NZ7UkuTYFlOQkbro
ujJnb1Yi4Ty0HoALvESwVjZm6F6Nylo0mq65oijbLq0+Mi5lG3wIyMxXiQQGG7IRXaYZzEuq7ZRO
CvNzQCeVY42eLVLOfyTdqrlcpzDb1gDJVFtFzCgOkbRX1LMhgZSNXezBOezVGHQgXNQdfgKXtop9
U+i46CEfmpsYDzk+K+xaWUWy36AlhyLoqW1zQA9Yi3CNiuSGFOjaYvKcQOLw41JRyvOFrGh4X1sK
ka1DO9atuZ/g2ydh0gAWwbThKccQeFDJfjXAIQEsDN2t5SQXAXiuPRFPwmunafTAFCIRV+PmqAz5
OSWkU6PjymQp31dh9BzW9eViw+4SVBqrRFwNKgYJJe8/wYEIr58GAsbFUzeDIE214abRYkEijf6g
DBNZp5kyb/Fc35HA6ABnBsEQmA6khqUNtk4PQiOuICJWy64VGWyMLK3vVeO5dgZrW6YVIguqsXB6
/MUslLNN3GSYTbZv65HjlZZyn1O53ADfJozO2BSW1l+FyMcSw9p13A23AZgvpPIQBvhBreU88z2I
Re6DsoCGw/QNn+VOUeNil6AjFtrcYoS2EXU1OBON/AL4N59/5xo0CLlggv7C7FN+JLUN8XkoKFo5
qCJQmB1gP8IscBZSqLDBhGX32qN/W+XhyQ7xNdBiIozUxvwk8B3JG+/MgYTqRZ0IaZ5FXhc4qj82
dkifZ3WEDnAgaLm+uhjcPVPvLyBpOcCIoi0DDXHMMSfiJko+Afbmm7FdTclZYXlTRiYy0XNUmagL
eklH5oI7k3Df3sej3vqmFt/VGgQDcgjJYZp+DRXktj4lkrPOiwQhm3YTjxChsXETSpbg4dZVrrBB
ax2mrm+ImGZqi2FKiLVabPYqrmel2NAsTP0sK2pIxAAqyvY6Y3S1cxccqF3yPGQagdBzgVEh5UX8
IiwR0VxsqBtiKk4Ey3NbjLi90Av2KqgYm65cftXkqHsK09I+NXc9I1gUQuUeoeS7rsD5VQbGZY05
cAvs3kNKm9s6ygGR2mAxTLqEUezg7FZh95TVrcBvYXZdzpmbroMtQGWuY10rRp/7eNR0A15ZH7pM
m4d+A65qKmBfZPYTDWMTWf0Eswa3C2jNCHcOl7F8oSDjvHMZc7a5jXWVZIFjnbmkTmvVhnDaxcvo
gGU5Rql00i4IPOg9rhapV4kJTcSMQ04Ed3T9PvMB8taErsKnGxPjnckxUuE/aWGIFOkNZZHpxM3t
sCDi2moOsgIlgKImMpqb8VGz2xewyD6jB9fTLeKu1TLdZQZmEiWftlmAUF/vK0IFq8sCzo2tw9VJ
bB2aicvXZlJZIjGGoV0R+qEegQARB/xbm7TAz6KM9W4mB2rbVP1adEEmVmq/s7kEZEHZxddzwdgF
piCVLgBIiXqtK9FVY2ubqYaPt5BlaE70KYNDkjCitRhr+/OU3oAou8q66UVRhfaY0gQjFyKoZxIS
KRIcMnLnTJhSfDCgiqvkFrQ4SH53Pww19Lukehfkr+XuSkVOoN6qdr3J1GgPjOd+KFKClEouiirB
3FGUvoUIf71etT8UrEqByN+qOQIOBQCE03W4W6qqQQhp3SKYirfu7WBUXF7M4a5I20vbjt/iNvlD
+vUT7sXBzR5xVjzVCKnLyCSxZ5wIQ8A8XkfJ3lDT96GmSdAHn3pNUTnAA9O1NKf/6KXxy2zxdxkt
nBM3omylJ/Z56ii5O8O0swsNEj73lKKZ3vQZzPM4pjDdcugLGlCdzCEtuG7pT6yAayp4YkM2veA8
3JS4Zz3lam7amyTmS0BVeg4TJdliOx323Fg9e/WYlua20iF354n7vBjJQ4eNcCAsFUx7HYN7CUmi
H25awwAqVWikyVfhJid0cTPyL/Lh1Y3zJ9oWb1DMPwbsrYA19fU3J2gHvydIZTFYP422fQVv7iMs
4mSTuiogdX4yhcHAXdO6kxqpL+Z0OWGmQKPBa42y6B2w60ZvW7oCA19xd7/kxplaGrcr5RO6LxOu
EOJXHrmHpq0+HIw6SoQ5WF2sP9ZEjpHu0hqaHMBU07ALrPBuoC1iivdlRrxtz91tUNhEP5BQDDjQ
0xTGdWYV3+uRscvasry0uwLb1phvSrO41Rg8TePa6Q+yBDfReIsv5SJUIoYw6tACdI0eghpTK+j7
p7ZJD+MQf451ArvxQM8IeFcZ80s1YKrRrvT5ojIG5+GNOXF2Ra1vlOFw6UJWoWpp7WiVPTL3hVik
Kfqmj/qTQMHv40H6iE33T1XTNIpa9yODMR4lue4H48x3HXZkxy7YB8gr4RmfjYzs13IADa/Sqo0s
enb1gopjj/SX2MZZM3kN054fioBb1w1eU+2dGo25fkR1k+GLBV8dRzgXB4NxBq5WhpwY+pbgEfck
hskUA0+Xt17ljCSIkQVvhQb3u+A4m4SfLXj1UmJQ0GCYzLMycChmEd5YWQy5C4uVFT4BlEMNviRv
wYilHkgl3fOzUot917W7bFm4wiYtpI+pHbhBKL+nOjlb7tmcVBh/Jd2N0YqfNEEynVFXH2rPiZ9E
XAyxiL7hT9cYDCsvwEKfIXxPu1RjBLAwXDOSnDlSkV5ZhKfPyLb36Fxab3KDTR4x7WtKqzykHdfZ
Ol7uwXfmtGN1MiOBDvkdOrNB0Ncu0rnxqN2nMDc8YyJzbxibvTA7MHw60ITIAa3irIWHULsfqh6C
TVYBAkSLa9XPPYygFmrktmIqi4KpvVcwTRmG8m6505sRGIwsDOdQZ0tMelL2S2R0akXJBKbFHUVK
EDHnsIFD7msLRKoSdJjBuEVR0vdYN1/6yck2IXj6RBiPIvALFHn4GvlBjBU+SUzvj7YrzlPpnjTS
rj1SiyhEWBMzoIVpucGQsZroqLquda4L5qR4SomPaVsfOxjGWfz0qBcCD9SyzYxiGwFi4SdAjHYW
hPAt4TiEtuuNaPt2BEdMkJAPzVgAkHqyzSpDnTk95z2kelF/Lml9NbYYteGnQjp6HaIZMI9j/+5d
uhbqpa3lOzsbL5bUfMQYQR6zmm2SGYKyppFnovPLU8heYtCaU9xst9EcQzrLXGYfgZH5uCkg5cQi
vApcUurToYTHnrePbrTEXjdljp/WpHd03bIH4jOlBC6MUwKFw4k3LXcQ0OCPmjlYG61hNAIN7EXx
WxisvqgxzROPC1A2eY4mBWRFdp9ghUbATQe2uaEaezP18UnPosskHX7X2lkriw7QQP9nBjVZtAwf
Zp3OEBZnCIp8j4hXbYMMHNX1AXHnfh62Nym36m3TTOjpxEXVd+R9JQ9FTZc+IbWHZrq5VSxjheYK
ZkCkwc6lfdEu2UaP8sJvVJOgPUpewDIqoAMaV9SJ/uTUc5tZzkHpAh6NbdtX8wunh+ylLuJFs+vX
mZFdMhAObbjc4cKIwkhVn0SY7jUixyrBDDLBMs7TLpSwQCR0VJjIC36NjCn3olm9QMn+PFnIdCBA
kbKFDt1JD3lAy7qsBVf1yg1fI46N+1F4kNwqAoC46hqKeOiKe2IaYDyJ/tnGAtks3Am09I0J/402
0MfCwAuiwTx3nUXyitbjgibzLepIU1ATPMzdYPkEzVVWN3IqggHJddRoC8Efdtcc+1J5SkhwnnHy
j0bee7ZZAp3OMkyq04wDurxPHUbxnWa1nO3W2QEr1cZo2QIDRJnSnBn4EF/kanc4l2872MvWgCzH
4HWgS3vgjtp55KHUNimH9qBg4SmOHUisbTivym+RX26p8FEimJzCE7lGZ3+xT/HsPtQUY72YD8hr
LECNGUPdZcxu57JwPPs+T8c7A0uhl4nlzdbtk8Vdx7exwnNypzvX0B/KanxWIEf5MXAEM+0bP7d7
CisMkWw74EpcVs2mC/uLjmlI2A97wNRcyAIFgNuIqwl3N/IP+6koRYGX44DkY+3eUf8isOIQKjoj
gZzbqglay0IcRBe7/4xRzHiLuoVP+ao1you2TK/4fY8Z0dTDqo7KBqa4+SjwY5ynmrKi0ROAUoIc
QSuQvxJT3TAdxHwtPB2dE6cBXOSRGZk+xoZvkXmgKOiEtXB5zcdhr6dj6N1M6xe7KJSDmwKcitNG
XlLP5NZqyS3Z65tOD5+Mniv7irSKC6apk33r4uDxmpRuYBc8ZNOfUW2A1vOG0GUhbouI2eRFFSGT
ItqAv5Wl36nq/OjqsE1jaMoejUZ+pP1poBpWDSlIDXVDauWuiyJ+EdUH169b3cRwT9LJoTfFfWOP
R1jFd5qifSQYhzfCeQ/VISEaNvxdaMkOsuYxRh+x7aFYE4Gzs9LiGSHjueyts4He1DOc5KWM0ydb
XAWOYJbWoI8pXPIIxaZMzwVFrAbDAAKH/E8UkFlfDoeqnv7Q9LH3+u8cBdh+sIIPPWgfanTFPjhO
EuVEdelMFRe87oFJ04EJJAoTDDV5f4addQYRw2zo1a0NP5zcdyuR9jAu/0P2MeaQf1E772c3vCRF
/EpttEdUscfRKI8aLHdwLldQxW7LAIAYCTGeaPKneaCe26TII9QXq0bwVrh3Ze8uQNKQRNvqqcVq
RdkqSkF7gSpKqmmvDRjUq3ml6aQnos0vXTPaJBHg+CgFZA29JnK0z9m+aUfxHJj8ACHTqQUGfYV+
Z6Gh76uNe1VpKobkFqyXefDr7H2uotrTGhK+Nbu7MJtk2C2IZtFuglWoGJeRVsVQrSQpnqagRusW
dGM+8WOyTnFobVHYUvtMYTs6QLNrt4OB4Rjmtlxcjapucx1Sy7eUBDBdGW+L4Y9h61RCnPhkutZa
usRfr4FU6+ya6pA5fKZuVW/0zvpDaNsf22kAdSzOXSMqDE4jkE8c6QHfTbv8jtTkE0FzS1Xb3iOa
CA6VMf1q9fkWrUrGuRz9Wrr2HuwzTXW0eEvyiO3kGlP+JY7ruywMHoLi04gXZq9N/lmDj+EsBiC0
mq0dMARdrTD6haGO35n4QoUBUvPoBgiJjd5+TocE6UxWP5RIdDI1PCRNfqO69i8oK8+WGT6VQXoe
J8YRBH1twBPKlCwvt4gYaRgvEhp6tZQMOG1DOadjt3edgZbsyNmRFldrWbrDe98Ph1xz74i3uB7R
tUKwKQDwbjGHNX7Zqzkxu+ltyGVeqOpHPVf+NGtvQdF+pLb+HmXVryovDyYNnIOg8Ys2+1fSpB+Z
YXC/bQkvd8zNJE6mwKZvgPXtwnAm/0s8k2Nq83v1wpFhjx0jlnKZTtSkdzNAjqBgEwfs6PplUH5U
9fg+B8u9Fj5S+WRoVd4Mrf0G4v02QF0UmPxcAldn8hVQT4v75JEWFYW3O9Ph8oWg9zkOhzNe1xFF
HqpMoMCKQoZ6H78opvHYat2DOkLyLWZY583bECie1Zq/EN3dLLN+dtUu5Gbf/q5SY1UqbipcRr41
TUTypcFVZMLUCBCpIovDbgBCnLmT5WyQanixNr81kGgIXbkpdfV2DaPwujwCzjzvbCoB2nWcZFdq
EQMlzsxTlKQPa7pua+4xWcd020OuDVN1GMfCRpLErUQlDTspgrNrfWAw8+DTL9ivzCU9hFl+n+cU
qgtV54yilcnMRhx6naGHk1hbkSkfep1cB1FN6qxt05CZr+tmSXxlzYKIFPGSpfTrKV/CVsy5DpTZ
c6K31xoELGPbV+4t5NfLJgPJXmcKzQqkft7gpGCNpk3o/C/mzmtHbiRN27fS+M/ZIIP+ZIBNprfl
paoToiy997z6/2GWeqqkbs30rBbYFaAE01SQySQjPvMaaREnyvEGUP+NWouvue5ejkx5s6pWFpaZ
nApkRVBLxwIiysqHPjCreSOSbe2mAOHF3diZWH5otOzkkVdr3DAirb6VKewOOFBI2VWas1TGYFsc
SHW0sVaSwNoua9+qKLsb4/6riRiNrAHV6NPkygQZ0qvo+bWGRaAUui+ugrlKAhUgViXHVLNjUqU3
VGk8J4acHHcDRcXIsxxhQGXMymBto28fwgEKUAuSyJrM8da0pZZ8Jd/nRPwkzVd4GL+CuHVE2yBy
FVL+5YoHiT9P9KxhGOVuABc4JYjpTPAr5WOFRFJXvw0mp8Nt+0sjMuZeI6hpNP5zLuxrrq8X1Mxp
z5UAiBLs0fIGh+DkSyeZO90VD2qhAsOT7ke7uVUChM7RbXOGWKlp3bHqDmGPzLflpNwNRSBO2MXe
eqQSXKl76r0rS3S3jRntik6gJjolwL3xSOXoJFrvIvH8QypRNvCqr4VlljOg9BtFioMZ3lSO7sb0
uzxaYA0hQYp8xNA4WtVtLGAsFD6rnsAnPERu5uQ1Tiao9CKJ8mB56B5TlBARAq54KQryFOTvTwac
XGBT7UNf69cieO6D8YTkBLismKwQjUtQkoTcKYXDuiBSUAvJsVT02Ec9Ew6ZJheyjCRsnjtyDbLL
Mk+6IWPBh8oQiIvwTqTh0aTR4CBlBY7N9beFCiy4D8GuYynt2Lg94rGssSCCm/JZc+QeO98kdhTA
VKHl3eethSXASP+UGiVJysyyWA4TH3owSzcaf6csr6+oL95gu+IAPr+i0n0/JC0S7bZ0qzLnB0qR
0MHgjA2OKLncQiMnvsm7PXgOUNqwruWoOCX91IRF3nQ2asZ1b2u3mmfuPZMqVtAtpPwk29WROyud
D0H2bIbKlzJHGr0qjxiXybRwk0ejlTe0YLG7b3VO7NBeB2QwzA6UGiNNcQZV2Y2Kd+qzdoKXKnsh
Uclo6/BBZAh8U7ZNZX8fYOmecs00wXAXKUUFPWFfa4XJvee0SI7NVLs9UefAEC+7V1jpIG868AFu
MFx76+JhmWcGyvM6k3J6C+7Bm49R5M2bXqJED8KIDBpAmGE7QB+5egS4+2r4GvDLzZSx2NlJtKOs
sVBy4KSGeTIG9d6Loid64AuqBEuoBANlouTVTNHtUlFPow7fxpBoa/+5xyqVVmVSLj11wzwJ/MvF
vy+hHiFQa2YjCJFvW0cRJAVk1K8MmjGRgdydiZQgzhy+uOjV4gpIEKlTi4Sh98aEPcG0kEpVZNCk
DQLN+IUvwMgyNyhEs6TWoP9MbMM0DRmcOCRC8MF3wVLtcNh0bwT1n1J9YYrvIXxE87GVX9K8fEzH
caMn8T4Ce+S26tOAWXORYdOKbgqpwNQLR3Oazv0UK/gYp6IlPaA/PLONjj4jLQIskGunyvA+l/GO
0vMQ06CmweGPVghKxk+5YT6ErTKH9/zGQjsE2iYVBHayH19pib0xqYg0xotkhNdeZT3IG7/skN9D
9LGzZPhCCZkHyzAFAHpSgLU3ti89RCmTBvTCA0vB0XopLPGEyg3Tbi4Mh7Cl5pa6VHMFlbq0PaFc
rCJbD1nUUjg7QSic1BsuqCVyMlttY/jWDtrbQpfdFSomS5rmVzS7LlQycIXWfWUQgul4BM/mvls8
VxMqte0f3Tg4IJcEEE8ccwG2jfDBjfFwNDt7VVekiLkGdzf0mhtoGh3pGbrkwssdwO80FP3QmMce
lB0BWItFIUaRYS7FykOmmfDzEyrCeBPgOyNpVCP0YTZo5B1hKc1aem8YRd26BvlcnFvEKzJ4UqRs
mbGRCkxy0t3BJxjwi0QFnN4gBi7yeVx0FMoN92QEU0M1f9PL8LIQGEEFacjKqIqL2iwflWvLksXc
HlGZIsaNZvS/qV+FWo4jAEee8GNU3QgCvKInW0fLKC1OLDEAGpPNlE4YZXOlN/1XFDNPVa+sksa+
8NTotokk8MQSgk7Yw+b8ghZWRMzZp6ok/bYK3FZ8mV50lJTXis261xq4JOl1i00IovFgsGUIarR3
Rbk35PBe9MqD3oKf0donebQI0r0nV62eLPocM/TpAvPV6qkVuj4Vv9am6togd69yC4jEfgmjiblt
hU8if+vr6kZxtbcw0/cQ7S5LNUOJqeoYep+Tl5osHQbG2CyX4kvXEVOmr0rHiFO/Km2AeKTWsS7t
p2aImjkl9dsMfGosR5iujiAXciae6SDCTjXXBC3XlTdsRYAMpyZY5LxTpEuHpK5WtXqjWOpR9cYV
9gYX4CkR48fCXkK+4YsmT/gZ9cYuzal8Q6Jk1vweol+W7dg7CNEEBDQUu0qutsbtYge+3qqz6wNc
OeiY+I+QbEchrYXMuwra6OTHI7wx9cKrKCcVvnzZMF7xWgzFtTCzR+Z6n2U+E6TbyrWWkR5Ny7um
+TsF8k7gYSGIU06xMO7NNJdX5N8O7QzIKxQXCKzX2D6/0GWgm+6PvGB3V4Wr7203eqX8EThAmr1F
I73YyhgsIuydHBc95SDyoY26pGhZeBf04Zs9RHMps3zabvFrLUK6mUKAyAhwf1MfchldQ1H0W0/E
93FGmSQNWC0t8Txd2WFPvyNxL/08RmAePcihjZh3obTOcklnMZclyFjgbdBv9YHwIVqWos86vEY4
kk0pAWanyLmv3SReyW13n4v2UYG45QxkDEYVpQDU0T7wqP0Ltf+C7PNaheLhmHh/Y1aiz0zkx50s
bLGXSXDeRP59WQUmea6VzZGmTtgSl7pNSGuESowTiY5vkGJ9cYF6g4drgNvwTR3mBM2hHZ86BpDV
HcIjPBQy4ni595hOqWHfdfA1BzNA1hPxBqQAHUyIACZFyUuAGS/FZx0LVEThHYl+014pxcU4FlAq
hjc6ETAFBadcIrta2n44YWoERo9jUC6UyWypkOnf574OGUf1qMua3QvNfHnTKLa9BQI+pzfSrATr
EpE/3ntZ3CRb4Yl2lmfUslPhaXdta16JJBi2dmP3x8SEoUR+EewU1/xq5zpGrIlOllEE+B+NVN1d
1fSofvU3Up/6YPSIIrgxddpUAQu5gtZmMRBi1mVA4KxvRg0HAETBslkpOgkrEmRq/dYK12FKZ1wv
gxZIYIprFqDcJMyt7cjUONU1m6Wh+tpcUKU7yIGYx2qHZGUQe1cwf2Ge6CVTn1eu/KHFgMnSSWmq
rSsph55i5Jfa2FYiL++sjUhVddXkunlKIXWlnbajHB3uzw8mcumV0lDdNLttbpLZQGfau3imOdTJ
RkrbdrwTgwT2wBryOfzakbtdGY991zQ7RXERFzVi1AXrAZJI0a8Fcm6UPNViqaVgwhW9tE9NJq/T
HBd3jRKuF/nFlihaJwnoullU5uaKSjIgnLKut1oPUkuKRyDHdBktKF0nvRzWgyeZWx84hRunwXXZ
osITB+OVMRrpAjB1tW96zQLQBraiUqhGxQhtQgXqNFAQVQGYiwy/BMU5h+dlObo9vuoxqrZlC+bL
KxuuYYEBti9nK7LVkvKU7u70JvvaT0AZAHMbX+seIVJlX/Oxw8fIlDAphf1jWL59VDMZAxG50pDF
0ygcdcmh5wjJnmr5Qod/0QT8jFRBjVNWZrRZ0OlN5rRjejxidGsx5R6V3mYHSYuGi6Rr3poQT5+U
1hvRtNGP+8EwW3S66IBmpTccdGhoWHgCDIw7Iq/SwxFYw6JiXwTZF9ZAxC4VeJIYs1jI5SEcOySy
sYlr8wpDuTVtlnSnTcUpIEM6sfu4y0yMcEBJoA+ZuPPKbh5CTEXnQ3ev295j6MX2rMWfIO/vRi8G
7Qa/I0gpvPsabW0tUbasmG8BBtrAJQhrg/bSBNIJSb/al6FL/FVh0Rj1O6scHjqLlnuhNgegGoHj
jWOJPluMatRBSbA0qiB7OQI4kU+MICs9RcUpumR1y0Is6+mJnrSQzp9lLdtRPjStsg3RtJuBD6qD
kLwrkvzN0OFwLDXBUe9JWUQY3qKWJK0Uv73JaJXsfD8uLscYDI9Z3mdqUABGrzYGfUrDJN/JSrla
Rl2wkTJJX8RSdS9RxMJbp7xWix5RlwmG5pcKkWRU73sTOzXqvQgV6BmFpLyz5k3WrCUFsx5Pd7+A
/htnWY+TYTomTsgEv/DtEEnygFiuplir+3O/h9EekJNYuXen6TcNMF07Gmedrj0JTqMxmDtVYmKV
0/ZIroTob4T4s2zuLQX13QF+/MbtjUNdFeZc8tEWZLaSeoWpqQixt1Wt4YgGEBZFl/ASipnOTeuU
IhBIokISijqXC6aC5A/iYqZn90YM3aNpwBOPMq1HPSDt7I4t2XetSdYGE2SgfM11T3NRTs3oCEDw
2GORiqtMZMzk9kkhtJr6NqC86CFgb5MRMuClIZJHL5YeAHy+WizkqF8mYAyCZEMVB6HGwnwsbO0y
VMBwlZV3HYJ0mbXzKERqsc7uSuySZhpF2CTOCJnlUzZMPDoKXPzc/YE1oNpFuY8XL+JruH+TI7oF
v3DxJhuIYDV1ei9HwzpPjYsk9i/7Wqugal+KnqKGzVXVNbexBJpVBnlLFzSl3PoAoPJ2sDGLQ7Hu
lWlpA/7Td1S5/dpqAYwccauXSrFWYAM1iKOs6RsFRZtschqbdozEFXLXj11DRKp52tsQW1diSlUS
UG6ObVyGOpMGNEjdaWne9S2/Qv9SKgMi18hIK+2+z22Al3rtZNUECjaG5VC4hxYZdGoQaPSgosV8
ggsg9mN3bdMcKW6pqGE6WHUaaGGYmUOram6oeeg0RlQiSWwfEh+YO9g1zp2cz2DqzhGLgKsYmrN4
uCI98RYY1EpgUQ5DUWBablFTayXU0vEtSrJTT7V4qQRjuIiV6AuAerGEQk+y3bnLVoGAT3SLCJGf
zOxhcGdGqy0s0BPDACESv6An26ffDPduocQI7jYVVFZQ7ZCMcQSxgcgCRVrlqNfTrKbEPcgBJesc
3HJDEGZKkPaLfaaBNRw6KCqepG1Dcn3kjDalkvFdC+qabrU3GwN6exRfJFp0HEdmTVS1l2WX2AsD
JjDC+2hmBzmyDV15DP0l9ISMfmz6ig/XKfPvkLe4yOR8KYkLPzAvc71qnMyW0Ni21ddKx8hWh+us
l9hJw38GpUURo4XjpVkTvap5FSaAPC/RL+pYmcp7+TwnYqCoiJbGvgHUNRNxtSOB15DIiEE5ZOnK
NWHtZ8BQ0K04ZIp0a2TAmeqeG4m0Bw327sbfqw2qbO6E6BbMV3kowZl+9aBmzCxJd52uHe5cv1mO
enIXX8CEzpwm1KdacvrF8MipgUoO9I1nSIBsFSteKiluXlVX0w/A9mYmD2DOBjl8AhNREDjpd1rt
2nPPVp+lmEqkXSO2nCj1i5ZUxkKvV74lXkebs4MAiYvZVlUgQo3ExZgT1Y8VQuVuW9FltSxQesDS
whq3UdTqbFJzOXUKNIxxAcw3qpreWFR+w5zbXiV0dYwuXeN/aTJHBPi5FEA2gkx7NFhr6sJ7Iskb
5ooGfElqiWrjm74AmED77FmViv3g6odRL+4jWf9aZv26CYx4HVVF5iQmnFlwBLCqacoNhsulZd37
kbnL26aFE04VthU1QrIp59aXuJi5450iMB5Ml7qBHcoYBnmkPq4vXwdae42wg4dbvfGQlN019Rqa
hcawyExpbY40zwOAh6SXxUUr8mOi5N5Cy2h1phprD56B80KpTxT25lJSLataZcgwAEUFkR4Mh1oq
zcX5AaDHM57Qa3QBLqFkz5uGaa2qLRwuh3BWZf4D2euzCLILu6DQbcfVMvQNxEs0ibA3wDzeBEaQ
+QPXZ+7vESePHFkAj9eTfAV8aG5I6rgHcmPgiqqhMymJt0ZT42VGQWtGHGWsBysOTlFMhhn01qrv
pZe2+FKQ3Dqa1pPRGvKAmyZYGKrny8avBahcGqV0+m+KwoJNN1Yb0ehMap1NIFACHbVSn65n+Rqx
5rMOChHhio0GDiqk2irWX6pWLTaDq12g9gK70HCvkJXxifcgrA5lSY6NMC4IVRwzov7R60d1U4j6
ibssnX4ShLEXRcDSoFN/LfTIW0USYJDGaGdSoBo7m6BeD4wvqACX1yXCGLOKaspSTHjtSmtOnTs8
a3H8xaMf3SNeEEuTFyDtkFEzyw2NlZc4IpR1kw6ee7NWWur/JgCJCJCP3Gon1aoOMOHoCPen0gTK
opEKOSWAXMWnBZe1xX3MOsbsCdkQKeVwALxk4Fg5L8WIF2YV7fVOPQrXO/lZlkCm1q9rN1tR96hQ
TZjK6YiSd1Fwr2moe7jD2MHaXeVDclSy5FhUBpjYyOaq9zTCwtQC3WPq25w7aq6W5kOLBM6qWiIO
XIF/QkGgtPwVVTZLoavZZMY8g9qOmEJ+YdjxiGUHRUMMhhe+aT9rgA6WnbdqOyXfEnAiUe7F2wyC
wqaslLeiLPeVVDyBbUepEmXvGyGZr6iiAjYu16oGHN8TAiWGWJJ3tS8BW6P3Vzdpsmzr26pOUeMc
CQw0Nznmtrgf1NqdJeo4tYYHaUvMij6NS5nXlr0B1I+c4cws2jn0kwDZUMLWyTNCJmY13UsIh2sw
CswsprEzQrmjZVUAiPEqQBdDCd7JE9vRJ8KoB8oAYyyvoGeBPpaiU9ZxaWbYog1pKhzL8i+ETFkh
6iZ12YbmbAEQxlbzYyEb5ZLS6MYqgXyojQ1HGq0ocAbSpuqKe3qFCP1HCKd7QYybQ7QaMrQkcDEd
Z1YdTo06TBvkdHD0KuALZLSITZFq+4pwsI2EjAcOsyjyKjvMn+9TLkaKDtgyEOuFAgzppGyzMCn+
rqqGYkw/4BICDCFeRJLVOYHipYuhU55cxUMdj3XX6uGJRCNIbXdkK9AAcLYUt6pK2As/Cq6S0QPf
Jxq8xHLuay8iKG8H+4J+cIBVWjuLkZ2fFVpxpxJ7zbEOcmIzvur2CrX9Ix6oJyUyHqJ6iBdqI+46
rzTX+kiqOlJH07gubPPGjOiitGYwjzn3s6JvLdLjcR1RL56BsBvn2oZA5QHwAzzd2rIWvdo+qIi3
L+TEc3QIGba+p0721VBNHazrocoEXhn9XpaN+z6guKanFFdcxSyxgbROWlYhMmj5+Cpb9YaaLd0A
CUKFzp6ZTVpqqSxFqhsGREg0TuLwoNVAWjVN7C1AZjTiSB2BgvVOV2jG0jeaE9ZqVEG7EtdG4vXx
CzeNsUmU4b6DP7sNwxgeFSiOAhrGYsyQN4gj+4hxRbDL0GHFJASj9RDpfFmVjCV6Y9JWcpNy7xV3
cYphH3a1U4LJ4QHmaDr3IGMw5AgoLRjKPccI+TJEKOYJFfLlWIfJyfQmVfh8V7bRCsjrQQror3Qp
3muh3e9CmkZ5Zz7gC20uibumwIp2lIeVEIZN1ymgpE2kiU0J/HOJpeeXoErruWaY2gxXQLGqEomG
iWltZLPbkUDGy7xX/Bk1h2Bd2d0midt0NRoCmSyKFJ2Fe29OGbAvxnUnkwa3dDYcSznYY4ORYTQg
g9ZUhCS556SmTnI1cmXbKf04bPS46AnV895eZjU7QV9fnksBpktkD74ffAmGhvZYaa86PDmQ3rhO
49Lb0NxBYYeqDvVgeddo8HSSBDoIPEfbHd8StLpYwyrAI0yjo7KD57FGBDDZlgpZcB4j0qS9jEOx
82R6w6EB1s9jmiWXP2R1Vy7AzDOxF9VlmjdiWRlU7nPNxxhEpswlFSHgxMTYoS2WoUqNtBJAWfx0
ugCRQuyJTC2Zo7CdUpJs4TclentoYVZtfGFcWFMpyrvLpy5irTt4BCi4hEgdnTma7Ao1mhh4/0bU
+de0LUfUqsFMMtldRbiCr1lV8tUQYMinZAMkANOHnJ+WS1E9IPYEULdT6xlyIAtPSHdmONQLEUDp
mlTiqgI7atlO7mUssJw6FvCsU8wvEMK6KHBfXecAU0OdJz5+dsa4xFGcbjdFH1SfTFqyMGGRFwBJ
juNSoi5FoGk045I3uyUeCYK2BvxXPZk5JV4XIEqDEA0XjiDwVSbWpbaBitHO9QyXdkU+aoaCUyyz
zbJ0dXWHbcEDZQ9R4x2fG8AD28Q+liKkddrWMIggyslWIc/B+r1ggvVmApnIenGTts2lKyUyBF1H
F4Gy6FSKPmDUuehsrsEqIG0MQBR56NJhI6sn0nNoFVdh2F1p3a2qnege7jWj0Od9TQm1MmyduIkq
35h4dN2AxPkWdB6d+t28kIg09T48ABDKW2D5E6RypCxv8vURse1Db+EjdA+1EShh3NFAQ00ImWOm
Wa2uWCZMcMsjPVY6gtfAoFepMMUWzTjwr1lqO1p/qSq0XFsj2UHtXcN/s2CsNCzUk+pEprZfMXQH
l2V4JxS2sMO0NC5AGfaU1p4UsO1LtYaCItv6o+yrxjaSH8kV3c0oe2DYBaobZ82IOKnWcWArUNjg
qIkCIQrkh4jndc7wSL7McW7Qy9yinwFBCSlZS5WbjS6pTlEwwfdunbAwdyiG51HESb3QbeRWyV2Q
QnAh4tbgrbaMKuOesi1cQ5pbJepq8pDJMmnRvFZbe0MpD7KNJzIUmtk6P3TTVmTqZAMfb4eTBsz7
iz98/PzOD699/B05Sreo2+a58yN1WxuqitaV/WhQ/geNPYlCoKELeuK8iTWEla7dSfLj/QPnzfNb
EL8QXHzfrKn9Lc6bHaUUtCCnYZpI/DHM6BZwcc+vfh58+lR2/tv3Vz/t4tPh5OdjkEbD2qT23AVm
sZV0hM2UIj+E7liubSjgOILD3OoWg4roSpnXFK87SAaYgJJF9fMqsuoj5iTbwiq0paE8MHnly8QY
uSw1cZ3qRFIF4eSsDZm9hE+nqDAWiQ32SidxNPKwWPdDeMw9A81L9PKNkikyT+CCShmaRKn0ZFXq
2igxDapd4lo51h/aobkv7OihoyEAd52aEKjWG6uKsa7owXMXBP9WPkYbMPYEEaX5JFITXyBTWoVU
LFftoC2htPorvyYGLXz9ArDBNi+mdldtEUArFrrTbn5oKVhJiSetjKTmwlW9i1pq9mEfbYjzHsPG
J4BomAuAcEJuxRYu8YphE/TtcdLwArr4tTQwYEstZlVwRI4rAYODPxSr9U7m9M86r4M4JMUUZSju
6Xl9UDP7Hix7yAqhBwuta66Fbm1g9WBAmsk4qdcBWDH8kfXEAkoNFFYy0NrswHnruBNoKB93Xop/
kUJ7MjIhWormizwM9/bQD4sRlyEAitzd6MLNaGLQs/bqKyFDNMKYlU4q8rZDoQeTF9xELNKlWfU2
gFTQwP8tdaM7VOMADhzcZYxYn4PSmqzBRahG2k7EtiLFgDBJ03UhZe6dBlCgTNHA9QyKCK07Vzrj
Mmqjg12spKrV5nmjsEJPTMNGBYsuWctMnyBgidtQJ9KfK52YNk9UUtC2I1iCNIam247o6I1M8lYz
fbqnJq3csrafBvChM6ZsFVRPX0MupZv8WmJGCSyCkKN1xZWFX6mT5riv0SPzSaSx0sT0hwmxvdHd
SFsoNO6CTD6qSkajr+cyZqa8QAtczP2MndV5fFep/GZtZ00qWJ8fWvA5VIOmF8l2um+bcGvxpDIz
wmSpGN7Ob1uCvGqoc+xOYwAfbdRzOmouMwUF1hHH3m1McIhN2fScnPTbiz88PX+wGluqY+fN8wN1
2G+fPj9lIYHCF+pf3bojIUHVHG3RSf4WdyhmufPmMElL/bvnas9F5/o5tzNiNHNK2wBXJIDDERn2
XNGh2sAflfetVdabvq8252dJBE/B1mPJccO83RWa2m8oQKgnJQTy0GpXutr417kycWZzq1y0RX7C
l2RH0GgezKx4BatsrM7PLLhM8DKoArZlbwKfhUxqsxrRlbDruau5DRUQvKuRwjkwPaHj5mV7Nah2
IwkpVVRTrGozB2HGOi0R19iUR7bnZ63Qi7kSkWmfRe7QBNuNna0czs9KevDLykLwKVUWUQSQZ+Zj
nLADf/1KXRjh/erFd7nSKkEtKdR8fe5m1BOyOBoWAZCtw9iU1YEuK+xMlHCdvjKbnQqyEtF7INC1
lR7x/GmWnqEByoqpZTUjECzTAHARoqFQgt6DxhTnwU7y3UuumOzQUVnbVVoxd/HoRNcWFMXas6X5
aOZLLJDbm7Dy2hu/zPANqruLvoe0OiAOPOd0TpidSCXDaLAfTm39xajsCEszBXsQECbqUs88FwmI
Lpz7uemz8icJToFaijRWhg1ioC/xCWqOAOIlfFJzJV9QqEBJkS9xtHqzPnolEXvoUw3BGaE8mmoV
OoqGw9/5aT29dt6S1aw8UjWi3Y/G1JzfDPLuYF+X1iifBltslDKxr2PJta9dOb3Dvhv/9gqli8aU
smsQ0OMqkm3EEqankY73RpYNvZNabXYBPA51FM/I6L+NiB6SwbaVVVHto02NK7z5Ro1JGeT42MvV
rmky6CXKFK4PQ9AvW89Y9B19YZYN75AoATZwfdhs6xB/8swOoEp1tGc8wyDmoxwxLw07uBAt3EZM
TRXkFKHYAqU7YkBuX9KVph8vj/5K4PO+JdRC0oM2cX4nF1M9poZdr5mKuanNwbpyy3ilk1+e0Afu
93rZ3GM2mS/11kbFI1KUG1hg+RYaJVEU7CVst63qpHbBET1f+aY1pW6p5P2k4UxsIfdljsYHW6Km
jlqmEgIcdTEHNqHeVBNINVTtjN4b8TSGfjjkTnE7XqwA76PSuLK8dmtKOPGNcAaXnNjy2kBiYmVQ
WOrsvFoBhDM24yRUrLi+dwQRuy/N/ClHeXI7UenhsavdvWJnNN4mMuC7onUX2OgNCHT1WQQQUTc8
EARYceCs47nFGpizdDcBl1upKfeED1QRY+qxupYjQyvchUlYgRowk7fbpWKu+iriweoGkAAlf6l3
weybN5kUD/qskOxj2vJTyhXAz1nfh/Sh0sTkzuu1/XB+EWVsa2FT8p/p6JsCxGvlCEisSwXPKlDs
UCM8UmAro0tCJbDCKPig9Gp5GKeH89b5weXMzEyzN7WNWnl7wKkWPjMW+PTzJoz1Qx2Cj4OFJ8J5
Roa8l9P+xoTAvKICpO0kM9F2ml74K9Ud7s4vudPrWqDcFqjfLKGhdh6Ud8MZzNDCkKP1Dkoae4em
nFQSxzoA0A+fc3Z+cRR5uLKUpJkHcDW34aRpdd76q6e/8toPI//rofyfHUZ8lvH7OMB/PUx01s3/
q8/89GhsAZnJGIaL81+97+59mIzmEtya6Sz96b2/Gu7HQ/081qf3zn/6vodPr5738L7HXCthj/zq
fj/v/TzWeb84P2qfx/5458f9/fj8/Yj//vf+0/6TSUDzxx/o0/NPJ+PT5vkw/vo59WsEZWg5OOkk
+Ybg76TnyUOnI273w9O/+sj5c9H0+563fvq3Hx/5+NwPw/90qL/xtz8M9XGkH3v76fA//O3f2Nt/
PtRPz0sjSZc6SlnL81H89Gg/3vjlo5XkSavwPx/mp+dUNiadwL97Tj6G+Tgnf/W3/83z8dOhfrq3
vzwfH0f5ceZ/OvRPP/Lxxg+n+2OoqWIVRKDZwmZCE8L7KrPjgLqLo3dYa0S5C/n4bJIBqgGubIMx
bUQYvDh/8Pzax7tdC0rv/O7HG+8jqB0dvEgFzHR+J5/k8c9b5wcPyT0HYRbUfccciHtVzgvSEqL5
tGe19Shgd+ZwbxXWsk4DcWu3QTI7C5q3k8a5HRjWPoxNdLh5dn44C6DnLtp0qUeMFokKAYXzOx59
bQgyjfL+6Q+ldOSzbynE5lSlGOX8uiF13kmV3rXTP162VTBJUmyoS7e3vbuqUgyMAEfkNMC23Y0h
NXxguwblhAI+uTU8q5ghHc/P0BK/IiDUTudnQtASk9vq8vwsV8f5gHfI9XlUL76W8e0jyiL0z7Er
0ReRbg7bT5saJTIEUXqM4t5fbT82z5+N5BoEvBwO5Qq0HOD2TkfmwQcobxmutHK/ekgR3CUZRE1t
zK8JjrwvPc0T8i1EC9xSpfjrDsMSxnS9PL9b5RgMBpGkbM/vgou57assuTBcY4tmS7gmu9ZhdvjU
dnO9fYyV/lmSOuUKTmAMrAqCc0wG8mim1L/1NFid1QK/+X1+kwv8wX70h6f/p91IPxmX/smO9P17
fDMrPftz3mT/vQ/94f85yXD+eaC/52+q2SqWnDjBftibnoc6m6v+qyHiRzxYmxccUHXtd/Q79f/3
W5yhQfP+mqQI/XdFMXRdm3QeP5xm//pY/+zi+ufv83c+890BP2dNWk8OsV6QfWfNqqIi+ne+8Q8D
fHxjQ/yumxoO3YqQz/9QLP385W3jd0NGxxKBwvf3cTX9XzkFjz+ztVVk80dX2//4Z+cHNmwV1TgZ
J1n+oQz7+SQoCteFgpctnrf/176+kJXJdffvXAQ/nMKPi4DLnm+Pd66mvn9/9Eo/f3/b/F0DkqpQ
cH9//3/rPvjhG7yelX7P3sb8eL9682vG77qtqFiufvuW3Fufz4Jh/K6Ylmrgevx+Fpgn/u6t8GkW
/dl08M/J1PGD+OU8jQav1Sdn6H/7gT9mvj8P8G0ymc4UM8Z3n5tMo99Hfj+b0/N/fHeez97Vn978
w8v6vJtvf/7t+/15z9/t648v9ceL6+C1fCyf/eH8xvDtKN/NqP8rfnot68fPusvvd/rHkfzJ6/qf
N8G/GhhH2zqo/N+ciRfxFHy3h/cl5Ff3cHhM0Yx++m7kb7fprw59fO1+wysHQlTwHH0+N+L9Bvgf
GP+NteYlfkxffpv+7x+fyseXrPx+X2KaB395X5NR+OQc/k+Vba73P4Z9v6nNSez61/fTPv52/ZzV
3//WQrU0FrtfHR2+3WMZZH8MdD5uioDMDb868kUZpM+vvy1eusfy5bdNNf0mf4x63o1h/k/8DMww
T6/P3w1sygYr4K8e/7+zk/+5TPvfuo//hkD7L+7h2KSPbVP/cSamc64JVDf+eGGa+/5qDvqryfAf
382ai+nIvp/d/+0HmKSngZ/j18fyH/8fAAD//w==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1.xml"/><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3.png"/><Relationship Id="rId10" Type="http://schemas.openxmlformats.org/officeDocument/2006/relationships/image" Target="../media/image6.svg"/><Relationship Id="rId4" Type="http://schemas.openxmlformats.org/officeDocument/2006/relationships/hyperlink" Target="#Datatable!A1"/><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55</xdr:col>
      <xdr:colOff>393700</xdr:colOff>
      <xdr:row>0</xdr:row>
      <xdr:rowOff>177800</xdr:rowOff>
    </xdr:from>
    <xdr:to>
      <xdr:col>55</xdr:col>
      <xdr:colOff>393700</xdr:colOff>
      <xdr:row>19</xdr:row>
      <xdr:rowOff>38100</xdr:rowOff>
    </xdr:to>
    <xdr:cxnSp macro="">
      <xdr:nvCxnSpPr>
        <xdr:cNvPr id="8" name="Straight Connector 7">
          <a:extLst>
            <a:ext uri="{FF2B5EF4-FFF2-40B4-BE49-F238E27FC236}">
              <a16:creationId xmlns:a16="http://schemas.microsoft.com/office/drawing/2014/main" id="{2D29207C-F377-26A5-5EB6-4CD247D0A76B}"/>
            </a:ext>
          </a:extLst>
        </xdr:cNvPr>
        <xdr:cNvCxnSpPr/>
      </xdr:nvCxnSpPr>
      <xdr:spPr>
        <a:xfrm>
          <a:off x="48221900" y="177800"/>
          <a:ext cx="0" cy="49085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30</xdr:col>
      <xdr:colOff>120650</xdr:colOff>
      <xdr:row>52</xdr:row>
      <xdr:rowOff>13208</xdr:rowOff>
    </xdr:to>
    <xdr:grpSp>
      <xdr:nvGrpSpPr>
        <xdr:cNvPr id="5" name="Group 4">
          <a:extLst>
            <a:ext uri="{FF2B5EF4-FFF2-40B4-BE49-F238E27FC236}">
              <a16:creationId xmlns:a16="http://schemas.microsoft.com/office/drawing/2014/main" id="{80597A41-20FB-B5B2-5E88-4C8306D066FD}"/>
            </a:ext>
          </a:extLst>
        </xdr:cNvPr>
        <xdr:cNvGrpSpPr/>
      </xdr:nvGrpSpPr>
      <xdr:grpSpPr>
        <a:xfrm>
          <a:off x="19050" y="0"/>
          <a:ext cx="18428182" cy="9626626"/>
          <a:chOff x="0" y="0"/>
          <a:chExt cx="17209008" cy="9589008"/>
        </a:xfrm>
      </xdr:grpSpPr>
      <xdr:sp macro="" textlink="">
        <xdr:nvSpPr>
          <xdr:cNvPr id="2" name="Rectangle 1">
            <a:extLst>
              <a:ext uri="{FF2B5EF4-FFF2-40B4-BE49-F238E27FC236}">
                <a16:creationId xmlns:a16="http://schemas.microsoft.com/office/drawing/2014/main" id="{D916A70A-9969-9D39-39DF-865836549649}"/>
              </a:ext>
            </a:extLst>
          </xdr:cNvPr>
          <xdr:cNvSpPr/>
        </xdr:nvSpPr>
        <xdr:spPr>
          <a:xfrm>
            <a:off x="0" y="0"/>
            <a:ext cx="17209008" cy="5852160"/>
          </a:xfrm>
          <a:prstGeom prst="rect">
            <a:avLst/>
          </a:prstGeom>
          <a:gradFill flip="none" rotWithShape="1">
            <a:gsLst>
              <a:gs pos="41000">
                <a:srgbClr val="F9D7A8"/>
              </a:gs>
              <a:gs pos="85000">
                <a:srgbClr val="D3BABF"/>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2E16C7C4-3784-0BAA-A4BD-5D3DEA02CE04}"/>
              </a:ext>
            </a:extLst>
          </xdr:cNvPr>
          <xdr:cNvSpPr/>
        </xdr:nvSpPr>
        <xdr:spPr>
          <a:xfrm>
            <a:off x="0" y="1752600"/>
            <a:ext cx="17209008" cy="7836408"/>
          </a:xfrm>
          <a:prstGeom prst="rect">
            <a:avLst/>
          </a:prstGeom>
          <a:gradFill flip="none" rotWithShape="1">
            <a:gsLst>
              <a:gs pos="53000">
                <a:srgbClr val="F5F5F5"/>
              </a:gs>
              <a:gs pos="100000">
                <a:srgbClr val="F5F5F5">
                  <a:alpha val="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274108</xdr:colOff>
      <xdr:row>3</xdr:row>
      <xdr:rowOff>167336</xdr:rowOff>
    </xdr:from>
    <xdr:to>
      <xdr:col>28</xdr:col>
      <xdr:colOff>50271</xdr:colOff>
      <xdr:row>49</xdr:row>
      <xdr:rowOff>99830</xdr:rowOff>
    </xdr:to>
    <xdr:sp macro="" textlink="">
      <xdr:nvSpPr>
        <xdr:cNvPr id="7" name="Rectangle 6">
          <a:extLst>
            <a:ext uri="{FF2B5EF4-FFF2-40B4-BE49-F238E27FC236}">
              <a16:creationId xmlns:a16="http://schemas.microsoft.com/office/drawing/2014/main" id="{AC93ABC4-6285-9C44-6630-BFA55814BBD7}"/>
            </a:ext>
          </a:extLst>
        </xdr:cNvPr>
        <xdr:cNvSpPr/>
      </xdr:nvSpPr>
      <xdr:spPr>
        <a:xfrm>
          <a:off x="274108" y="717669"/>
          <a:ext cx="16765941" cy="8370939"/>
        </a:xfrm>
        <a:prstGeom prst="rect">
          <a:avLst/>
        </a:prstGeom>
        <a:gradFill flip="none" rotWithShape="1">
          <a:gsLst>
            <a:gs pos="10000">
              <a:srgbClr val="F5F5F5"/>
            </a:gs>
            <a:gs pos="100000">
              <a:srgbClr val="F5F5F5">
                <a:alpha val="68000"/>
              </a:srgbClr>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267053</xdr:colOff>
      <xdr:row>1</xdr:row>
      <xdr:rowOff>175861</xdr:rowOff>
    </xdr:from>
    <xdr:to>
      <xdr:col>28</xdr:col>
      <xdr:colOff>43216</xdr:colOff>
      <xdr:row>4</xdr:row>
      <xdr:rowOff>8094</xdr:rowOff>
    </xdr:to>
    <xdr:sp macro="" textlink="">
      <xdr:nvSpPr>
        <xdr:cNvPr id="9" name="Rectangle: Top Corners Rounded 8">
          <a:extLst>
            <a:ext uri="{FF2B5EF4-FFF2-40B4-BE49-F238E27FC236}">
              <a16:creationId xmlns:a16="http://schemas.microsoft.com/office/drawing/2014/main" id="{5FE296A8-CB01-BCFA-4D97-E859A105E677}"/>
            </a:ext>
          </a:extLst>
        </xdr:cNvPr>
        <xdr:cNvSpPr/>
      </xdr:nvSpPr>
      <xdr:spPr>
        <a:xfrm>
          <a:off x="267053" y="359305"/>
          <a:ext cx="16765941" cy="382567"/>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601663</xdr:colOff>
      <xdr:row>2</xdr:row>
      <xdr:rowOff>63500</xdr:rowOff>
    </xdr:from>
    <xdr:to>
      <xdr:col>9</xdr:col>
      <xdr:colOff>485775</xdr:colOff>
      <xdr:row>3</xdr:row>
      <xdr:rowOff>106362</xdr:rowOff>
    </xdr:to>
    <xdr:sp macro="" textlink="">
      <xdr:nvSpPr>
        <xdr:cNvPr id="11" name="TextBox 10">
          <a:extLst>
            <a:ext uri="{FF2B5EF4-FFF2-40B4-BE49-F238E27FC236}">
              <a16:creationId xmlns:a16="http://schemas.microsoft.com/office/drawing/2014/main" id="{868A6765-B9DC-53FF-E7C5-47E3948F0913}"/>
            </a:ext>
          </a:extLst>
        </xdr:cNvPr>
        <xdr:cNvSpPr txBox="1"/>
      </xdr:nvSpPr>
      <xdr:spPr>
        <a:xfrm>
          <a:off x="601663" y="430389"/>
          <a:ext cx="5345112" cy="226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solidFill>
              <a:latin typeface="Arial" panose="020B0604020202020204" pitchFamily="34" charset="0"/>
              <a:cs typeface="Arial" panose="020B0604020202020204" pitchFamily="34" charset="0"/>
            </a:rPr>
            <a:t>Supply</a:t>
          </a:r>
          <a:r>
            <a:rPr lang="en-US" sz="1200" b="0" baseline="0">
              <a:solidFill>
                <a:schemeClr val="tx1"/>
              </a:solidFill>
              <a:latin typeface="Arial" panose="020B0604020202020204" pitchFamily="34" charset="0"/>
              <a:cs typeface="Arial" panose="020B0604020202020204" pitchFamily="34" charset="0"/>
            </a:rPr>
            <a:t> Chain and Freight Analytics Dashboard</a:t>
          </a:r>
          <a:endParaRPr lang="en-US" sz="1200" b="0">
            <a:solidFill>
              <a:schemeClr val="tx1"/>
            </a:solidFill>
            <a:latin typeface="Arial" panose="020B0604020202020204" pitchFamily="34" charset="0"/>
            <a:cs typeface="Arial" panose="020B0604020202020204" pitchFamily="34" charset="0"/>
          </a:endParaRPr>
        </a:p>
      </xdr:txBody>
    </xdr:sp>
    <xdr:clientData/>
  </xdr:twoCellAnchor>
  <xdr:twoCellAnchor>
    <xdr:from>
      <xdr:col>22</xdr:col>
      <xdr:colOff>209021</xdr:colOff>
      <xdr:row>2</xdr:row>
      <xdr:rowOff>61736</xdr:rowOff>
    </xdr:from>
    <xdr:to>
      <xdr:col>27</xdr:col>
      <xdr:colOff>510645</xdr:colOff>
      <xdr:row>3</xdr:row>
      <xdr:rowOff>86431</xdr:rowOff>
    </xdr:to>
    <xdr:sp macro="" textlink="">
      <xdr:nvSpPr>
        <xdr:cNvPr id="12" name="TextBox 11">
          <a:extLst>
            <a:ext uri="{FF2B5EF4-FFF2-40B4-BE49-F238E27FC236}">
              <a16:creationId xmlns:a16="http://schemas.microsoft.com/office/drawing/2014/main" id="{01B84E47-3DE6-BE58-BEA0-9062EEB6DC89}"/>
            </a:ext>
          </a:extLst>
        </xdr:cNvPr>
        <xdr:cNvSpPr txBox="1"/>
      </xdr:nvSpPr>
      <xdr:spPr>
        <a:xfrm>
          <a:off x="13558132" y="428625"/>
          <a:ext cx="3335513" cy="208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0">
              <a:latin typeface="Arial" panose="020B0604020202020204" pitchFamily="34" charset="0"/>
              <a:cs typeface="Arial" panose="020B0604020202020204" pitchFamily="34" charset="0"/>
            </a:rPr>
            <a:t>www.your-website.com</a:t>
          </a:r>
        </a:p>
      </xdr:txBody>
    </xdr:sp>
    <xdr:clientData/>
  </xdr:twoCellAnchor>
  <xdr:twoCellAnchor>
    <xdr:from>
      <xdr:col>1</xdr:col>
      <xdr:colOff>587374</xdr:colOff>
      <xdr:row>5</xdr:row>
      <xdr:rowOff>134937</xdr:rowOff>
    </xdr:from>
    <xdr:to>
      <xdr:col>4</xdr:col>
      <xdr:colOff>492125</xdr:colOff>
      <xdr:row>9</xdr:row>
      <xdr:rowOff>126999</xdr:rowOff>
    </xdr:to>
    <xdr:sp macro="" textlink="'Pivot Tables'!D5">
      <xdr:nvSpPr>
        <xdr:cNvPr id="13" name="TextBox 12">
          <a:extLst>
            <a:ext uri="{FF2B5EF4-FFF2-40B4-BE49-F238E27FC236}">
              <a16:creationId xmlns:a16="http://schemas.microsoft.com/office/drawing/2014/main" id="{F3B1BF36-D74D-87F5-3183-54FFF501028E}"/>
            </a:ext>
          </a:extLst>
        </xdr:cNvPr>
        <xdr:cNvSpPr txBox="1"/>
      </xdr:nvSpPr>
      <xdr:spPr>
        <a:xfrm>
          <a:off x="1198562" y="1047750"/>
          <a:ext cx="1738313" cy="722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E947279-77B9-4485-A2E8-C0CDC7267AE9}" type="TxLink">
            <a:rPr lang="en-US" sz="2400" b="1" i="0" u="none" strike="noStrike">
              <a:solidFill>
                <a:srgbClr val="000000"/>
              </a:solidFill>
              <a:latin typeface="Arial"/>
              <a:cs typeface="Arial"/>
            </a:rPr>
            <a:t>264,193</a:t>
          </a:fld>
          <a:endParaRPr lang="en-US" sz="2400" b="0">
            <a:latin typeface="Arial" panose="020B0604020202020204" pitchFamily="34" charset="0"/>
            <a:cs typeface="Arial" panose="020B0604020202020204" pitchFamily="34" charset="0"/>
          </a:endParaRPr>
        </a:p>
      </xdr:txBody>
    </xdr:sp>
    <xdr:clientData/>
  </xdr:twoCellAnchor>
  <xdr:twoCellAnchor>
    <xdr:from>
      <xdr:col>1</xdr:col>
      <xdr:colOff>571500</xdr:colOff>
      <xdr:row>8</xdr:row>
      <xdr:rowOff>96838</xdr:rowOff>
    </xdr:from>
    <xdr:to>
      <xdr:col>4</xdr:col>
      <xdr:colOff>301625</xdr:colOff>
      <xdr:row>10</xdr:row>
      <xdr:rowOff>87313</xdr:rowOff>
    </xdr:to>
    <xdr:sp macro="" textlink="">
      <xdr:nvSpPr>
        <xdr:cNvPr id="14" name="TextBox 13">
          <a:extLst>
            <a:ext uri="{FF2B5EF4-FFF2-40B4-BE49-F238E27FC236}">
              <a16:creationId xmlns:a16="http://schemas.microsoft.com/office/drawing/2014/main" id="{2E1B841F-90E7-A1C2-AAF9-751F5D65BD7F}"/>
            </a:ext>
          </a:extLst>
        </xdr:cNvPr>
        <xdr:cNvSpPr txBox="1"/>
      </xdr:nvSpPr>
      <xdr:spPr>
        <a:xfrm>
          <a:off x="1182688" y="1557338"/>
          <a:ext cx="1563687"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2">
                  <a:lumMod val="50000"/>
                </a:schemeClr>
              </a:solidFill>
              <a:latin typeface="Arial" panose="020B0604020202020204" pitchFamily="34" charset="0"/>
              <a:cs typeface="Arial" panose="020B0604020202020204" pitchFamily="34" charset="0"/>
            </a:rPr>
            <a:t>Monthly Balance</a:t>
          </a:r>
        </a:p>
      </xdr:txBody>
    </xdr:sp>
    <xdr:clientData/>
  </xdr:twoCellAnchor>
  <xdr:twoCellAnchor>
    <xdr:from>
      <xdr:col>1</xdr:col>
      <xdr:colOff>71437</xdr:colOff>
      <xdr:row>6</xdr:row>
      <xdr:rowOff>71438</xdr:rowOff>
    </xdr:from>
    <xdr:to>
      <xdr:col>1</xdr:col>
      <xdr:colOff>528637</xdr:colOff>
      <xdr:row>8</xdr:row>
      <xdr:rowOff>163513</xdr:rowOff>
    </xdr:to>
    <xdr:grpSp>
      <xdr:nvGrpSpPr>
        <xdr:cNvPr id="29" name="Group 28">
          <a:extLst>
            <a:ext uri="{FF2B5EF4-FFF2-40B4-BE49-F238E27FC236}">
              <a16:creationId xmlns:a16="http://schemas.microsoft.com/office/drawing/2014/main" id="{9924F812-E89F-23EF-D7B7-14A3CD8DFCCA}"/>
            </a:ext>
          </a:extLst>
        </xdr:cNvPr>
        <xdr:cNvGrpSpPr/>
      </xdr:nvGrpSpPr>
      <xdr:grpSpPr>
        <a:xfrm>
          <a:off x="682323" y="1180679"/>
          <a:ext cx="457200" cy="461821"/>
          <a:chOff x="674687" y="1325563"/>
          <a:chExt cx="457200" cy="457200"/>
        </a:xfrm>
      </xdr:grpSpPr>
      <xdr:sp macro="" textlink="">
        <xdr:nvSpPr>
          <xdr:cNvPr id="15" name="Rectangle: Rounded Corners 14">
            <a:extLst>
              <a:ext uri="{FF2B5EF4-FFF2-40B4-BE49-F238E27FC236}">
                <a16:creationId xmlns:a16="http://schemas.microsoft.com/office/drawing/2014/main" id="{77C38A61-5480-506F-02A0-7E561A024BCF}"/>
              </a:ext>
            </a:extLst>
          </xdr:cNvPr>
          <xdr:cNvSpPr/>
        </xdr:nvSpPr>
        <xdr:spPr>
          <a:xfrm>
            <a:off x="674687" y="1325563"/>
            <a:ext cx="457200" cy="457200"/>
          </a:xfrm>
          <a:prstGeom prst="round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100"/>
          </a:p>
        </xdr:txBody>
      </xdr:sp>
      <xdr:pic>
        <xdr:nvPicPr>
          <xdr:cNvPr id="28" name="Graphic 27" descr="Dollar outline">
            <a:extLst>
              <a:ext uri="{FF2B5EF4-FFF2-40B4-BE49-F238E27FC236}">
                <a16:creationId xmlns:a16="http://schemas.microsoft.com/office/drawing/2014/main" id="{4F4236F0-334B-4747-82A3-1F87BAC213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9701" y="1357312"/>
            <a:ext cx="395674" cy="398947"/>
          </a:xfrm>
          <a:prstGeom prst="rect">
            <a:avLst/>
          </a:prstGeom>
        </xdr:spPr>
      </xdr:pic>
    </xdr:grpSp>
    <xdr:clientData/>
  </xdr:twoCellAnchor>
  <xdr:twoCellAnchor>
    <xdr:from>
      <xdr:col>0</xdr:col>
      <xdr:colOff>573088</xdr:colOff>
      <xdr:row>9</xdr:row>
      <xdr:rowOff>139699</xdr:rowOff>
    </xdr:from>
    <xdr:to>
      <xdr:col>4</xdr:col>
      <xdr:colOff>358777</xdr:colOff>
      <xdr:row>11</xdr:row>
      <xdr:rowOff>111125</xdr:rowOff>
    </xdr:to>
    <xdr:grpSp>
      <xdr:nvGrpSpPr>
        <xdr:cNvPr id="32" name="Group 31">
          <a:extLst>
            <a:ext uri="{FF2B5EF4-FFF2-40B4-BE49-F238E27FC236}">
              <a16:creationId xmlns:a16="http://schemas.microsoft.com/office/drawing/2014/main" id="{980753F3-D52A-49BD-3D4F-CF3BF5EEBED6}"/>
            </a:ext>
          </a:extLst>
        </xdr:cNvPr>
        <xdr:cNvGrpSpPr/>
      </xdr:nvGrpSpPr>
      <xdr:grpSpPr>
        <a:xfrm>
          <a:off x="573088" y="1803560"/>
          <a:ext cx="2229233" cy="341173"/>
          <a:chOff x="612775" y="2052637"/>
          <a:chExt cx="2230439" cy="336551"/>
        </a:xfrm>
      </xdr:grpSpPr>
      <xdr:sp macro="" textlink="">
        <xdr:nvSpPr>
          <xdr:cNvPr id="30" name="TextBox 29">
            <a:extLst>
              <a:ext uri="{FF2B5EF4-FFF2-40B4-BE49-F238E27FC236}">
                <a16:creationId xmlns:a16="http://schemas.microsoft.com/office/drawing/2014/main" id="{8725228E-ACBE-7FF7-FF97-001E714A01F3}"/>
              </a:ext>
            </a:extLst>
          </xdr:cNvPr>
          <xdr:cNvSpPr txBox="1"/>
        </xdr:nvSpPr>
        <xdr:spPr>
          <a:xfrm>
            <a:off x="612775" y="2058988"/>
            <a:ext cx="1157287"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2">
                    <a:lumMod val="50000"/>
                  </a:schemeClr>
                </a:solidFill>
                <a:latin typeface="Arial" panose="020B0604020202020204" pitchFamily="34" charset="0"/>
                <a:cs typeface="Arial" panose="020B0604020202020204" pitchFamily="34" charset="0"/>
              </a:rPr>
              <a:t>Year To Date</a:t>
            </a:r>
          </a:p>
        </xdr:txBody>
      </xdr:sp>
      <xdr:sp macro="" textlink="'Pivot Tables'!G5">
        <xdr:nvSpPr>
          <xdr:cNvPr id="31" name="TextBox 30">
            <a:extLst>
              <a:ext uri="{FF2B5EF4-FFF2-40B4-BE49-F238E27FC236}">
                <a16:creationId xmlns:a16="http://schemas.microsoft.com/office/drawing/2014/main" id="{0B4C320A-CDB5-13F3-BCC8-3A865767B258}"/>
              </a:ext>
            </a:extLst>
          </xdr:cNvPr>
          <xdr:cNvSpPr txBox="1"/>
        </xdr:nvSpPr>
        <xdr:spPr>
          <a:xfrm>
            <a:off x="1701801" y="2052637"/>
            <a:ext cx="1141413"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29B6FE-0E94-42D6-9FE8-F3745C53ABCD}" type="TxLink">
              <a:rPr lang="en-US" sz="1200" b="1" i="0" u="none" strike="noStrike">
                <a:solidFill>
                  <a:schemeClr val="bg2">
                    <a:lumMod val="50000"/>
                  </a:schemeClr>
                </a:solidFill>
                <a:latin typeface="Arial"/>
                <a:cs typeface="Arial"/>
              </a:rPr>
              <a:pPr algn="ctr"/>
              <a:t>$264,193</a:t>
            </a:fld>
            <a:endParaRPr lang="en-US" sz="1200" b="1">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xdr:col>
      <xdr:colOff>24449</xdr:colOff>
      <xdr:row>6</xdr:row>
      <xdr:rowOff>28929</xdr:rowOff>
    </xdr:from>
    <xdr:to>
      <xdr:col>23</xdr:col>
      <xdr:colOff>126996</xdr:colOff>
      <xdr:row>50</xdr:row>
      <xdr:rowOff>95954</xdr:rowOff>
    </xdr:to>
    <xdr:grpSp>
      <xdr:nvGrpSpPr>
        <xdr:cNvPr id="38" name="Group 37">
          <a:extLst>
            <a:ext uri="{FF2B5EF4-FFF2-40B4-BE49-F238E27FC236}">
              <a16:creationId xmlns:a16="http://schemas.microsoft.com/office/drawing/2014/main" id="{E6730D46-42C3-62D3-D295-73C07B58C41C}"/>
            </a:ext>
          </a:extLst>
        </xdr:cNvPr>
        <xdr:cNvGrpSpPr/>
      </xdr:nvGrpSpPr>
      <xdr:grpSpPr>
        <a:xfrm>
          <a:off x="635335" y="1138170"/>
          <a:ext cx="13542041" cy="8201455"/>
          <a:chOff x="686069" y="1441127"/>
          <a:chExt cx="13540075" cy="8100279"/>
        </a:xfrm>
      </xdr:grpSpPr>
      <xdr:sp macro="" textlink="">
        <xdr:nvSpPr>
          <xdr:cNvPr id="33" name="Rectangle: Rounded Corners 32">
            <a:extLst>
              <a:ext uri="{FF2B5EF4-FFF2-40B4-BE49-F238E27FC236}">
                <a16:creationId xmlns:a16="http://schemas.microsoft.com/office/drawing/2014/main" id="{0FEEB4F2-350E-1882-9895-47100BC6A1FE}"/>
              </a:ext>
            </a:extLst>
          </xdr:cNvPr>
          <xdr:cNvSpPr/>
        </xdr:nvSpPr>
        <xdr:spPr>
          <a:xfrm>
            <a:off x="3913188" y="2230438"/>
            <a:ext cx="1691640" cy="1865376"/>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B5">
        <xdr:nvSpPr>
          <xdr:cNvPr id="34" name="TextBox 33">
            <a:extLst>
              <a:ext uri="{FF2B5EF4-FFF2-40B4-BE49-F238E27FC236}">
                <a16:creationId xmlns:a16="http://schemas.microsoft.com/office/drawing/2014/main" id="{D896C328-2B57-E30B-1E77-9C88B993DE8B}"/>
              </a:ext>
            </a:extLst>
          </xdr:cNvPr>
          <xdr:cNvSpPr txBox="1"/>
        </xdr:nvSpPr>
        <xdr:spPr>
          <a:xfrm>
            <a:off x="3994149" y="2724150"/>
            <a:ext cx="1738313" cy="722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8361573-ADAC-439A-B98C-9EA374CDAB8A}" type="TxLink">
              <a:rPr lang="en-US" sz="1400" b="1" i="0" u="none" strike="noStrike">
                <a:solidFill>
                  <a:srgbClr val="000000"/>
                </a:solidFill>
                <a:latin typeface="Arial"/>
                <a:cs typeface="Arial"/>
              </a:rPr>
              <a:t>$359,038</a:t>
            </a:fld>
            <a:endParaRPr lang="en-US" sz="2800" b="0">
              <a:latin typeface="Arial" panose="020B0604020202020204" pitchFamily="34" charset="0"/>
              <a:cs typeface="Arial" panose="020B0604020202020204" pitchFamily="34" charset="0"/>
            </a:endParaRPr>
          </a:p>
        </xdr:txBody>
      </xdr:sp>
      <xdr:sp macro="" textlink="'Pivot Tables'!B6">
        <xdr:nvSpPr>
          <xdr:cNvPr id="35" name="TextBox 34">
            <a:extLst>
              <a:ext uri="{FF2B5EF4-FFF2-40B4-BE49-F238E27FC236}">
                <a16:creationId xmlns:a16="http://schemas.microsoft.com/office/drawing/2014/main" id="{6475985F-52DE-15C0-D68B-0F834634741D}"/>
              </a:ext>
            </a:extLst>
          </xdr:cNvPr>
          <xdr:cNvSpPr txBox="1"/>
        </xdr:nvSpPr>
        <xdr:spPr>
          <a:xfrm>
            <a:off x="3987799" y="3059112"/>
            <a:ext cx="1738313" cy="722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2D2770A-5DF5-4508-AD60-64472139748E}" type="TxLink">
              <a:rPr lang="en-US" sz="1400" b="0" i="0" u="none" strike="noStrike">
                <a:solidFill>
                  <a:srgbClr val="757171"/>
                </a:solidFill>
                <a:latin typeface="Arial"/>
                <a:cs typeface="Arial"/>
              </a:rPr>
              <a:t>79%</a:t>
            </a:fld>
            <a:endParaRPr lang="en-US" sz="3200" b="0">
              <a:latin typeface="Arial" panose="020B0604020202020204" pitchFamily="34" charset="0"/>
              <a:cs typeface="Arial" panose="020B0604020202020204" pitchFamily="34" charset="0"/>
            </a:endParaRPr>
          </a:p>
        </xdr:txBody>
      </xdr:sp>
      <xdr:sp macro="" textlink="">
        <xdr:nvSpPr>
          <xdr:cNvPr id="36" name="Rectangle: Rounded Corners 35">
            <a:extLst>
              <a:ext uri="{FF2B5EF4-FFF2-40B4-BE49-F238E27FC236}">
                <a16:creationId xmlns:a16="http://schemas.microsoft.com/office/drawing/2014/main" id="{7BB90FAE-80EC-6656-AD99-18B8F38A17AF}"/>
              </a:ext>
            </a:extLst>
          </xdr:cNvPr>
          <xdr:cNvSpPr/>
        </xdr:nvSpPr>
        <xdr:spPr>
          <a:xfrm>
            <a:off x="4025901" y="2446338"/>
            <a:ext cx="841248" cy="320040"/>
          </a:xfrm>
          <a:prstGeom prst="roundRect">
            <a:avLst>
              <a:gd name="adj" fmla="val 1119"/>
            </a:avLst>
          </a:prstGeom>
          <a:solidFill>
            <a:srgbClr val="38963F">
              <a:alpha val="980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49D9494C-13CC-FF71-FBAE-8ED2C5DEEAA8}"/>
              </a:ext>
            </a:extLst>
          </xdr:cNvPr>
          <xdr:cNvSpPr txBox="1"/>
        </xdr:nvSpPr>
        <xdr:spPr>
          <a:xfrm>
            <a:off x="4048126" y="2478088"/>
            <a:ext cx="2016125"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00B050"/>
                </a:solidFill>
                <a:latin typeface="Arial" panose="020B0604020202020204" pitchFamily="34" charset="0"/>
                <a:cs typeface="Arial" panose="020B0604020202020204" pitchFamily="34" charset="0"/>
              </a:rPr>
              <a:t>Income</a:t>
            </a:r>
            <a:endParaRPr lang="en-US" sz="1200" b="0">
              <a:solidFill>
                <a:srgbClr val="00B050"/>
              </a:solidFill>
              <a:latin typeface="Arial" panose="020B0604020202020204" pitchFamily="34" charset="0"/>
              <a:cs typeface="Arial" panose="020B0604020202020204" pitchFamily="34" charset="0"/>
            </a:endParaRPr>
          </a:p>
        </xdr:txBody>
      </xdr:sp>
      <xdr:sp macro="" textlink="'Pivot Tables'!M5">
        <xdr:nvSpPr>
          <xdr:cNvPr id="64" name="Rectangle: Rounded Corners 63">
            <a:extLst>
              <a:ext uri="{FF2B5EF4-FFF2-40B4-BE49-F238E27FC236}">
                <a16:creationId xmlns:a16="http://schemas.microsoft.com/office/drawing/2014/main" id="{25BDD7F1-B205-33FA-3C8C-E2FDA93818C8}"/>
              </a:ext>
            </a:extLst>
          </xdr:cNvPr>
          <xdr:cNvSpPr/>
        </xdr:nvSpPr>
        <xdr:spPr>
          <a:xfrm>
            <a:off x="2693988" y="2773363"/>
            <a:ext cx="841248" cy="320040"/>
          </a:xfrm>
          <a:prstGeom prst="roundRect">
            <a:avLst>
              <a:gd name="adj" fmla="val 28401"/>
            </a:avLst>
          </a:prstGeom>
          <a:solidFill>
            <a:schemeClr val="bg1">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5CF40A-108C-4E02-9752-0B18FEA4DE59}" type="TxLink">
              <a:rPr lang="en-US" sz="1600" b="1" i="0" u="none" strike="noStrike">
                <a:solidFill>
                  <a:schemeClr val="bg2">
                    <a:lumMod val="50000"/>
                  </a:schemeClr>
                </a:solidFill>
                <a:latin typeface="Arial"/>
                <a:cs typeface="Arial"/>
              </a:rPr>
              <a:pPr algn="ctr"/>
              <a:t>50</a:t>
            </a:fld>
            <a:endParaRPr lang="en-US" sz="1400">
              <a:solidFill>
                <a:schemeClr val="bg2">
                  <a:lumMod val="50000"/>
                </a:schemeClr>
              </a:solidFill>
            </a:endParaRPr>
          </a:p>
        </xdr:txBody>
      </xdr:sp>
      <xdr:sp macro="" textlink="'Pivot Tables'!L5">
        <xdr:nvSpPr>
          <xdr:cNvPr id="65" name="Rectangle: Rounded Corners 64">
            <a:extLst>
              <a:ext uri="{FF2B5EF4-FFF2-40B4-BE49-F238E27FC236}">
                <a16:creationId xmlns:a16="http://schemas.microsoft.com/office/drawing/2014/main" id="{AB9469B8-330E-0CE9-9F60-31655D512F2A}"/>
              </a:ext>
            </a:extLst>
          </xdr:cNvPr>
          <xdr:cNvSpPr/>
        </xdr:nvSpPr>
        <xdr:spPr>
          <a:xfrm>
            <a:off x="2687638" y="3227388"/>
            <a:ext cx="841248" cy="320040"/>
          </a:xfrm>
          <a:prstGeom prst="roundRect">
            <a:avLst>
              <a:gd name="adj" fmla="val 23440"/>
            </a:avLst>
          </a:prstGeom>
          <a:solidFill>
            <a:schemeClr val="bg1">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34AAD72-A3A3-4C7D-AAFC-1C8A4FFC8BAE}" type="TxLink">
              <a:rPr lang="en-US" sz="1600" b="1" i="0" u="none" strike="noStrike">
                <a:solidFill>
                  <a:schemeClr val="bg2">
                    <a:lumMod val="50000"/>
                  </a:schemeClr>
                </a:solidFill>
                <a:latin typeface="Arial"/>
                <a:cs typeface="Arial"/>
              </a:rPr>
              <a:pPr algn="ctr"/>
              <a:t>11</a:t>
            </a:fld>
            <a:endParaRPr lang="en-US" sz="1400">
              <a:solidFill>
                <a:schemeClr val="bg2">
                  <a:lumMod val="50000"/>
                </a:schemeClr>
              </a:solidFill>
            </a:endParaRPr>
          </a:p>
        </xdr:txBody>
      </xdr:sp>
      <xdr:sp macro="" textlink="">
        <xdr:nvSpPr>
          <xdr:cNvPr id="118" name="Rectangle: Rounded Corners 117">
            <a:extLst>
              <a:ext uri="{FF2B5EF4-FFF2-40B4-BE49-F238E27FC236}">
                <a16:creationId xmlns:a16="http://schemas.microsoft.com/office/drawing/2014/main" id="{0244D590-75AB-7319-2986-BB1CF22A2A64}"/>
              </a:ext>
            </a:extLst>
          </xdr:cNvPr>
          <xdr:cNvSpPr/>
        </xdr:nvSpPr>
        <xdr:spPr>
          <a:xfrm>
            <a:off x="6601977" y="1441127"/>
            <a:ext cx="7624167" cy="532996"/>
          </a:xfrm>
          <a:prstGeom prst="roundRect">
            <a:avLst>
              <a:gd name="adj" fmla="val 902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1" name="Rectangle: Rounded Corners 180">
            <a:extLst>
              <a:ext uri="{FF2B5EF4-FFF2-40B4-BE49-F238E27FC236}">
                <a16:creationId xmlns:a16="http://schemas.microsoft.com/office/drawing/2014/main" id="{5364930E-7371-2A54-DDA7-4C9D51D3D837}"/>
              </a:ext>
            </a:extLst>
          </xdr:cNvPr>
          <xdr:cNvSpPr/>
        </xdr:nvSpPr>
        <xdr:spPr>
          <a:xfrm>
            <a:off x="2131558" y="4234230"/>
            <a:ext cx="1491405" cy="320040"/>
          </a:xfrm>
          <a:prstGeom prst="roundRect">
            <a:avLst>
              <a:gd name="adj" fmla="val 1119"/>
            </a:avLst>
          </a:prstGeom>
          <a:solidFill>
            <a:srgbClr val="3849AB">
              <a:alpha val="9804"/>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3" name="Rectangle: Rounded Corners 182">
            <a:extLst>
              <a:ext uri="{FF2B5EF4-FFF2-40B4-BE49-F238E27FC236}">
                <a16:creationId xmlns:a16="http://schemas.microsoft.com/office/drawing/2014/main" id="{5CD52CD2-1767-80A0-6C7F-47FBF12CB4E2}"/>
              </a:ext>
            </a:extLst>
          </xdr:cNvPr>
          <xdr:cNvSpPr/>
        </xdr:nvSpPr>
        <xdr:spPr>
          <a:xfrm>
            <a:off x="686069" y="7311108"/>
            <a:ext cx="2773551" cy="2219062"/>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6" name="Rectangle: Rounded Corners 185">
            <a:extLst>
              <a:ext uri="{FF2B5EF4-FFF2-40B4-BE49-F238E27FC236}">
                <a16:creationId xmlns:a16="http://schemas.microsoft.com/office/drawing/2014/main" id="{58B79B70-79B1-F459-808B-BE07255C4E26}"/>
              </a:ext>
            </a:extLst>
          </xdr:cNvPr>
          <xdr:cNvSpPr/>
        </xdr:nvSpPr>
        <xdr:spPr>
          <a:xfrm>
            <a:off x="3935912" y="6325170"/>
            <a:ext cx="3252222" cy="3212023"/>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2" name="Rectangle: Rounded Corners 211">
            <a:extLst>
              <a:ext uri="{FF2B5EF4-FFF2-40B4-BE49-F238E27FC236}">
                <a16:creationId xmlns:a16="http://schemas.microsoft.com/office/drawing/2014/main" id="{91D67E93-BAB8-9561-EA1A-43A5CA63E7ED}"/>
              </a:ext>
            </a:extLst>
          </xdr:cNvPr>
          <xdr:cNvSpPr/>
        </xdr:nvSpPr>
        <xdr:spPr>
          <a:xfrm>
            <a:off x="7533751" y="6329383"/>
            <a:ext cx="6031919" cy="3212023"/>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541336</xdr:colOff>
      <xdr:row>10</xdr:row>
      <xdr:rowOff>95250</xdr:rowOff>
    </xdr:from>
    <xdr:to>
      <xdr:col>20</xdr:col>
      <xdr:colOff>501650</xdr:colOff>
      <xdr:row>20</xdr:row>
      <xdr:rowOff>152466</xdr:rowOff>
    </xdr:to>
    <xdr:grpSp>
      <xdr:nvGrpSpPr>
        <xdr:cNvPr id="39" name="Group 38">
          <a:extLst>
            <a:ext uri="{FF2B5EF4-FFF2-40B4-BE49-F238E27FC236}">
              <a16:creationId xmlns:a16="http://schemas.microsoft.com/office/drawing/2014/main" id="{133CC350-DD85-6442-2173-25D572BF6FD2}"/>
            </a:ext>
          </a:extLst>
        </xdr:cNvPr>
        <xdr:cNvGrpSpPr/>
      </xdr:nvGrpSpPr>
      <xdr:grpSpPr>
        <a:xfrm>
          <a:off x="6039311" y="1943984"/>
          <a:ext cx="6680061" cy="1905950"/>
          <a:chOff x="3897313" y="2222501"/>
          <a:chExt cx="6252782" cy="1865376"/>
        </a:xfrm>
      </xdr:grpSpPr>
      <xdr:sp macro="" textlink="">
        <xdr:nvSpPr>
          <xdr:cNvPr id="40" name="Rectangle: Rounded Corners 39">
            <a:extLst>
              <a:ext uri="{FF2B5EF4-FFF2-40B4-BE49-F238E27FC236}">
                <a16:creationId xmlns:a16="http://schemas.microsoft.com/office/drawing/2014/main" id="{3643C911-06EF-3B41-F820-6CF187A2099E}"/>
              </a:ext>
            </a:extLst>
          </xdr:cNvPr>
          <xdr:cNvSpPr/>
        </xdr:nvSpPr>
        <xdr:spPr>
          <a:xfrm>
            <a:off x="3897313" y="2222501"/>
            <a:ext cx="1691640" cy="1865376"/>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C5">
        <xdr:nvSpPr>
          <xdr:cNvPr id="41" name="TextBox 40">
            <a:extLst>
              <a:ext uri="{FF2B5EF4-FFF2-40B4-BE49-F238E27FC236}">
                <a16:creationId xmlns:a16="http://schemas.microsoft.com/office/drawing/2014/main" id="{13F14A99-5A3F-AE74-5659-445656D04CCC}"/>
              </a:ext>
            </a:extLst>
          </xdr:cNvPr>
          <xdr:cNvSpPr txBox="1"/>
        </xdr:nvSpPr>
        <xdr:spPr>
          <a:xfrm>
            <a:off x="3962399" y="2716212"/>
            <a:ext cx="1738313" cy="722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103B5E7-30AF-450E-9D8A-DD87D42AB7F0}" type="TxLink">
              <a:rPr lang="en-US" sz="1400" b="1" i="0" u="none" strike="noStrike">
                <a:solidFill>
                  <a:srgbClr val="000000"/>
                </a:solidFill>
                <a:latin typeface="Arial"/>
                <a:ea typeface="Calibri"/>
                <a:cs typeface="Arial"/>
              </a:rPr>
              <a:t>$94,845</a:t>
            </a:fld>
            <a:endParaRPr lang="en-US" sz="3200" b="0">
              <a:latin typeface="Arial" panose="020B0604020202020204" pitchFamily="34" charset="0"/>
              <a:cs typeface="Arial" panose="020B0604020202020204" pitchFamily="34" charset="0"/>
            </a:endParaRPr>
          </a:p>
        </xdr:txBody>
      </xdr:sp>
      <xdr:sp macro="" textlink="'Pivot Tables'!C6">
        <xdr:nvSpPr>
          <xdr:cNvPr id="42" name="TextBox 41">
            <a:extLst>
              <a:ext uri="{FF2B5EF4-FFF2-40B4-BE49-F238E27FC236}">
                <a16:creationId xmlns:a16="http://schemas.microsoft.com/office/drawing/2014/main" id="{FCDA7B94-0160-6D5C-F79B-FCE8EE9EF988}"/>
              </a:ext>
            </a:extLst>
          </xdr:cNvPr>
          <xdr:cNvSpPr txBox="1"/>
        </xdr:nvSpPr>
        <xdr:spPr>
          <a:xfrm>
            <a:off x="3987799" y="3059112"/>
            <a:ext cx="1738313" cy="722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5E4DEA4-DBED-4C15-ADF6-B54C08608372}" type="TxLink">
              <a:rPr lang="en-US" sz="1400" b="0" i="0" u="none" strike="noStrike">
                <a:solidFill>
                  <a:srgbClr val="757171"/>
                </a:solidFill>
                <a:latin typeface="Arial"/>
                <a:cs typeface="Arial"/>
              </a:rPr>
              <a:t>21%</a:t>
            </a:fld>
            <a:endParaRPr lang="en-US" sz="3600" b="0">
              <a:latin typeface="Arial" panose="020B0604020202020204" pitchFamily="34" charset="0"/>
              <a:cs typeface="Arial" panose="020B0604020202020204" pitchFamily="34" charset="0"/>
            </a:endParaRPr>
          </a:p>
        </xdr:txBody>
      </xdr:sp>
      <xdr:sp macro="" textlink="">
        <xdr:nvSpPr>
          <xdr:cNvPr id="43" name="Rectangle: Rounded Corners 42">
            <a:extLst>
              <a:ext uri="{FF2B5EF4-FFF2-40B4-BE49-F238E27FC236}">
                <a16:creationId xmlns:a16="http://schemas.microsoft.com/office/drawing/2014/main" id="{2A90C1F9-7B02-6190-69FA-56997ADF1C48}"/>
              </a:ext>
            </a:extLst>
          </xdr:cNvPr>
          <xdr:cNvSpPr/>
        </xdr:nvSpPr>
        <xdr:spPr>
          <a:xfrm>
            <a:off x="4025901" y="2446338"/>
            <a:ext cx="841248" cy="320040"/>
          </a:xfrm>
          <a:prstGeom prst="roundRect">
            <a:avLst>
              <a:gd name="adj" fmla="val 1119"/>
            </a:avLst>
          </a:prstGeom>
          <a:solidFill>
            <a:schemeClr val="accent2">
              <a:lumMod val="60000"/>
              <a:lumOff val="40000"/>
              <a:alpha val="9804"/>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a:extLst>
              <a:ext uri="{FF2B5EF4-FFF2-40B4-BE49-F238E27FC236}">
                <a16:creationId xmlns:a16="http://schemas.microsoft.com/office/drawing/2014/main" id="{97140BCD-209D-C125-2647-A901C0F7D9B3}"/>
              </a:ext>
            </a:extLst>
          </xdr:cNvPr>
          <xdr:cNvSpPr txBox="1"/>
        </xdr:nvSpPr>
        <xdr:spPr>
          <a:xfrm>
            <a:off x="4048126" y="2478088"/>
            <a:ext cx="761113" cy="224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accent2">
                    <a:lumMod val="75000"/>
                  </a:schemeClr>
                </a:solidFill>
                <a:latin typeface="Arial" panose="020B0604020202020204" pitchFamily="34" charset="0"/>
                <a:cs typeface="Arial" panose="020B0604020202020204" pitchFamily="34" charset="0"/>
              </a:rPr>
              <a:t>Expenses</a:t>
            </a:r>
            <a:endParaRPr lang="en-US" sz="1200" b="0">
              <a:solidFill>
                <a:schemeClr val="accent2">
                  <a:lumMod val="75000"/>
                </a:schemeClr>
              </a:solidFill>
              <a:latin typeface="Arial" panose="020B0604020202020204" pitchFamily="34" charset="0"/>
              <a:cs typeface="Arial" panose="020B0604020202020204" pitchFamily="34" charset="0"/>
            </a:endParaRPr>
          </a:p>
        </xdr:txBody>
      </xdr:sp>
      <xdr:sp macro="" textlink="">
        <xdr:nvSpPr>
          <xdr:cNvPr id="53" name="TextBox 52">
            <a:extLst>
              <a:ext uri="{FF2B5EF4-FFF2-40B4-BE49-F238E27FC236}">
                <a16:creationId xmlns:a16="http://schemas.microsoft.com/office/drawing/2014/main" id="{BFDEE76E-78E1-C955-3C2D-2A6F03F6630C}"/>
              </a:ext>
            </a:extLst>
          </xdr:cNvPr>
          <xdr:cNvSpPr txBox="1"/>
        </xdr:nvSpPr>
        <xdr:spPr>
          <a:xfrm>
            <a:off x="9388982" y="2833535"/>
            <a:ext cx="761113" cy="224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accent2">
                    <a:lumMod val="75000"/>
                  </a:schemeClr>
                </a:solidFill>
                <a:latin typeface="Arial" panose="020B0604020202020204" pitchFamily="34" charset="0"/>
                <a:cs typeface="Arial" panose="020B0604020202020204" pitchFamily="34" charset="0"/>
              </a:rPr>
              <a:t>Expenses</a:t>
            </a:r>
            <a:endParaRPr lang="en-US" sz="1200" b="0">
              <a:solidFill>
                <a:schemeClr val="accent2">
                  <a:lumMod val="75000"/>
                </a:schemeClr>
              </a:solidFill>
              <a:latin typeface="Arial" panose="020B0604020202020204" pitchFamily="34" charset="0"/>
              <a:cs typeface="Arial" panose="020B0604020202020204" pitchFamily="34" charset="0"/>
            </a:endParaRPr>
          </a:p>
        </xdr:txBody>
      </xdr:sp>
    </xdr:grpSp>
    <xdr:clientData/>
  </xdr:twoCellAnchor>
  <xdr:twoCellAnchor>
    <xdr:from>
      <xdr:col>13</xdr:col>
      <xdr:colOff>360362</xdr:colOff>
      <xdr:row>10</xdr:row>
      <xdr:rowOff>88900</xdr:rowOff>
    </xdr:from>
    <xdr:to>
      <xdr:col>22</xdr:col>
      <xdr:colOff>7747</xdr:colOff>
      <xdr:row>20</xdr:row>
      <xdr:rowOff>128651</xdr:rowOff>
    </xdr:to>
    <xdr:sp macro="" textlink="">
      <xdr:nvSpPr>
        <xdr:cNvPr id="46" name="Rectangle: Rounded Corners 45">
          <a:extLst>
            <a:ext uri="{FF2B5EF4-FFF2-40B4-BE49-F238E27FC236}">
              <a16:creationId xmlns:a16="http://schemas.microsoft.com/office/drawing/2014/main" id="{6BA7FB37-0336-D907-6114-1248F73D3384}"/>
            </a:ext>
          </a:extLst>
        </xdr:cNvPr>
        <xdr:cNvSpPr/>
      </xdr:nvSpPr>
      <xdr:spPr>
        <a:xfrm>
          <a:off x="8305800" y="1914525"/>
          <a:ext cx="5148072" cy="1865376"/>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400049</xdr:colOff>
      <xdr:row>10</xdr:row>
      <xdr:rowOff>166687</xdr:rowOff>
    </xdr:from>
    <xdr:to>
      <xdr:col>22</xdr:col>
      <xdr:colOff>56445</xdr:colOff>
      <xdr:row>20</xdr:row>
      <xdr:rowOff>119943</xdr:rowOff>
    </xdr:to>
    <xdr:graphicFrame macro="">
      <xdr:nvGraphicFramePr>
        <xdr:cNvPr id="51" name="Chart 50">
          <a:extLst>
            <a:ext uri="{FF2B5EF4-FFF2-40B4-BE49-F238E27FC236}">
              <a16:creationId xmlns:a16="http://schemas.microsoft.com/office/drawing/2014/main" id="{FB83160B-3596-4924-9B44-6D985EEC1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127000</xdr:colOff>
      <xdr:row>19</xdr:row>
      <xdr:rowOff>39687</xdr:rowOff>
    </xdr:from>
    <xdr:to>
      <xdr:col>5</xdr:col>
      <xdr:colOff>396875</xdr:colOff>
      <xdr:row>19</xdr:row>
      <xdr:rowOff>47625</xdr:rowOff>
    </xdr:to>
    <xdr:cxnSp macro="">
      <xdr:nvCxnSpPr>
        <xdr:cNvPr id="59" name="Straight Connector 58">
          <a:extLst>
            <a:ext uri="{FF2B5EF4-FFF2-40B4-BE49-F238E27FC236}">
              <a16:creationId xmlns:a16="http://schemas.microsoft.com/office/drawing/2014/main" id="{71DB58C5-0949-7517-D16E-7D559FB22DF2}"/>
            </a:ext>
          </a:extLst>
        </xdr:cNvPr>
        <xdr:cNvCxnSpPr/>
      </xdr:nvCxnSpPr>
      <xdr:spPr>
        <a:xfrm flipV="1">
          <a:off x="738188" y="3508375"/>
          <a:ext cx="2714625" cy="7938"/>
        </a:xfrm>
        <a:prstGeom prst="line">
          <a:avLst/>
        </a:prstGeom>
        <a:ln w="31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13</xdr:row>
      <xdr:rowOff>66675</xdr:rowOff>
    </xdr:from>
    <xdr:to>
      <xdr:col>3</xdr:col>
      <xdr:colOff>539750</xdr:colOff>
      <xdr:row>15</xdr:row>
      <xdr:rowOff>57150</xdr:rowOff>
    </xdr:to>
    <xdr:sp macro="" textlink="">
      <xdr:nvSpPr>
        <xdr:cNvPr id="62" name="TextBox 61">
          <a:extLst>
            <a:ext uri="{FF2B5EF4-FFF2-40B4-BE49-F238E27FC236}">
              <a16:creationId xmlns:a16="http://schemas.microsoft.com/office/drawing/2014/main" id="{60E8749B-CF3B-0CFC-C8DA-E0DFFA0382ED}"/>
            </a:ext>
          </a:extLst>
        </xdr:cNvPr>
        <xdr:cNvSpPr txBox="1"/>
      </xdr:nvSpPr>
      <xdr:spPr>
        <a:xfrm>
          <a:off x="620713" y="2439988"/>
          <a:ext cx="17526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2">
                  <a:lumMod val="50000"/>
                </a:schemeClr>
              </a:solidFill>
              <a:latin typeface="Arial" panose="020B0604020202020204" pitchFamily="34" charset="0"/>
              <a:cs typeface="Arial" panose="020B0604020202020204" pitchFamily="34" charset="0"/>
            </a:rPr>
            <a:t>Retaining</a:t>
          </a:r>
          <a:r>
            <a:rPr lang="en-US" sz="1200" b="0" baseline="0">
              <a:solidFill>
                <a:schemeClr val="bg2">
                  <a:lumMod val="50000"/>
                </a:schemeClr>
              </a:solidFill>
              <a:latin typeface="Arial" panose="020B0604020202020204" pitchFamily="34" charset="0"/>
              <a:cs typeface="Arial" panose="020B0604020202020204" pitchFamily="34" charset="0"/>
            </a:rPr>
            <a:t> Customers</a:t>
          </a:r>
          <a:endParaRPr lang="en-US" sz="1200" b="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xdr:col>
      <xdr:colOff>26987</xdr:colOff>
      <xdr:row>16</xdr:row>
      <xdr:rowOff>12701</xdr:rowOff>
    </xdr:from>
    <xdr:to>
      <xdr:col>3</xdr:col>
      <xdr:colOff>557212</xdr:colOff>
      <xdr:row>18</xdr:row>
      <xdr:rowOff>3176</xdr:rowOff>
    </xdr:to>
    <xdr:sp macro="" textlink="">
      <xdr:nvSpPr>
        <xdr:cNvPr id="63" name="TextBox 62">
          <a:extLst>
            <a:ext uri="{FF2B5EF4-FFF2-40B4-BE49-F238E27FC236}">
              <a16:creationId xmlns:a16="http://schemas.microsoft.com/office/drawing/2014/main" id="{A60DBB4C-0A69-A65E-8FB5-736CE7F6F411}"/>
            </a:ext>
          </a:extLst>
        </xdr:cNvPr>
        <xdr:cNvSpPr txBox="1"/>
      </xdr:nvSpPr>
      <xdr:spPr>
        <a:xfrm>
          <a:off x="638175" y="2933701"/>
          <a:ext cx="17526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2">
                  <a:lumMod val="50000"/>
                </a:schemeClr>
              </a:solidFill>
              <a:latin typeface="Arial" panose="020B0604020202020204" pitchFamily="34" charset="0"/>
              <a:cs typeface="Arial" panose="020B0604020202020204" pitchFamily="34" charset="0"/>
            </a:rPr>
            <a:t>New Customers</a:t>
          </a:r>
        </a:p>
      </xdr:txBody>
    </xdr:sp>
    <xdr:clientData/>
  </xdr:twoCellAnchor>
  <xdr:twoCellAnchor>
    <xdr:from>
      <xdr:col>22</xdr:col>
      <xdr:colOff>142875</xdr:colOff>
      <xdr:row>10</xdr:row>
      <xdr:rowOff>130173</xdr:rowOff>
    </xdr:from>
    <xdr:to>
      <xdr:col>27</xdr:col>
      <xdr:colOff>341311</xdr:colOff>
      <xdr:row>22</xdr:row>
      <xdr:rowOff>55563</xdr:rowOff>
    </xdr:to>
    <xdr:grpSp>
      <xdr:nvGrpSpPr>
        <xdr:cNvPr id="89" name="Group 88">
          <a:extLst>
            <a:ext uri="{FF2B5EF4-FFF2-40B4-BE49-F238E27FC236}">
              <a16:creationId xmlns:a16="http://schemas.microsoft.com/office/drawing/2014/main" id="{37ABE5C8-1A8E-6BAB-ED2D-FBD1276FD1E7}"/>
            </a:ext>
          </a:extLst>
        </xdr:cNvPr>
        <xdr:cNvGrpSpPr/>
      </xdr:nvGrpSpPr>
      <xdr:grpSpPr>
        <a:xfrm>
          <a:off x="13582369" y="1978907"/>
          <a:ext cx="3252866" cy="2143871"/>
          <a:chOff x="13589001" y="1955798"/>
          <a:chExt cx="3254374" cy="2116140"/>
        </a:xfrm>
      </xdr:grpSpPr>
      <xdr:grpSp>
        <xdr:nvGrpSpPr>
          <xdr:cNvPr id="88" name="Group 87">
            <a:extLst>
              <a:ext uri="{FF2B5EF4-FFF2-40B4-BE49-F238E27FC236}">
                <a16:creationId xmlns:a16="http://schemas.microsoft.com/office/drawing/2014/main" id="{F772BC49-DA00-3C66-08F4-E877F4F68AB6}"/>
              </a:ext>
            </a:extLst>
          </xdr:cNvPr>
          <xdr:cNvGrpSpPr/>
        </xdr:nvGrpSpPr>
        <xdr:grpSpPr>
          <a:xfrm>
            <a:off x="13589001" y="1955798"/>
            <a:ext cx="3254374" cy="2116140"/>
            <a:chOff x="13589001" y="1955798"/>
            <a:chExt cx="3254374" cy="2116140"/>
          </a:xfrm>
        </xdr:grpSpPr>
        <xdr:sp macro="" textlink="">
          <xdr:nvSpPr>
            <xdr:cNvPr id="66" name="Rectangle: Rounded Corners 65">
              <a:extLst>
                <a:ext uri="{FF2B5EF4-FFF2-40B4-BE49-F238E27FC236}">
                  <a16:creationId xmlns:a16="http://schemas.microsoft.com/office/drawing/2014/main" id="{B135D475-518F-3311-841F-E6176176888E}"/>
                </a:ext>
              </a:extLst>
            </xdr:cNvPr>
            <xdr:cNvSpPr/>
          </xdr:nvSpPr>
          <xdr:spPr>
            <a:xfrm>
              <a:off x="13657263" y="1955798"/>
              <a:ext cx="3186112" cy="2116140"/>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TextBox 66">
              <a:extLst>
                <a:ext uri="{FF2B5EF4-FFF2-40B4-BE49-F238E27FC236}">
                  <a16:creationId xmlns:a16="http://schemas.microsoft.com/office/drawing/2014/main" id="{156BD071-CD0F-45AC-C9B9-F21E9034EDFA}"/>
                </a:ext>
              </a:extLst>
            </xdr:cNvPr>
            <xdr:cNvSpPr txBox="1"/>
          </xdr:nvSpPr>
          <xdr:spPr>
            <a:xfrm>
              <a:off x="13589001" y="2000250"/>
              <a:ext cx="1770064" cy="420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Track</a:t>
              </a:r>
              <a:r>
                <a:rPr lang="en-US" sz="14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Expense</a:t>
              </a:r>
              <a:endPar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grpSp>
      <xdr:grpSp>
        <xdr:nvGrpSpPr>
          <xdr:cNvPr id="87" name="Group 86">
            <a:extLst>
              <a:ext uri="{FF2B5EF4-FFF2-40B4-BE49-F238E27FC236}">
                <a16:creationId xmlns:a16="http://schemas.microsoft.com/office/drawing/2014/main" id="{AB81BA08-D0BB-58EA-DA07-48879A9ED7AE}"/>
              </a:ext>
            </a:extLst>
          </xdr:cNvPr>
          <xdr:cNvGrpSpPr/>
        </xdr:nvGrpSpPr>
        <xdr:grpSpPr>
          <a:xfrm>
            <a:off x="13774738" y="2468563"/>
            <a:ext cx="2822573" cy="1555493"/>
            <a:chOff x="13774738" y="2532063"/>
            <a:chExt cx="2822573" cy="1491993"/>
          </a:xfrm>
        </xdr:grpSpPr>
        <xdr:grpSp>
          <xdr:nvGrpSpPr>
            <xdr:cNvPr id="70" name="Group 69">
              <a:extLst>
                <a:ext uri="{FF2B5EF4-FFF2-40B4-BE49-F238E27FC236}">
                  <a16:creationId xmlns:a16="http://schemas.microsoft.com/office/drawing/2014/main" id="{344F037D-6218-DCB9-203A-5732E8C5CAAE}"/>
                </a:ext>
              </a:extLst>
            </xdr:cNvPr>
            <xdr:cNvGrpSpPr/>
          </xdr:nvGrpSpPr>
          <xdr:grpSpPr>
            <a:xfrm>
              <a:off x="13789025" y="2532063"/>
              <a:ext cx="2808286" cy="320419"/>
              <a:chOff x="13725525" y="2654299"/>
              <a:chExt cx="2808286" cy="317245"/>
            </a:xfrm>
          </xdr:grpSpPr>
          <xdr:sp macro="" textlink="'Pivot Tables'!Q4">
            <xdr:nvSpPr>
              <xdr:cNvPr id="68" name="TextBox 67">
                <a:extLst>
                  <a:ext uri="{FF2B5EF4-FFF2-40B4-BE49-F238E27FC236}">
                    <a16:creationId xmlns:a16="http://schemas.microsoft.com/office/drawing/2014/main" id="{94542414-A96D-147F-7750-E050E3F41833}"/>
                  </a:ext>
                </a:extLst>
              </xdr:cNvPr>
              <xdr:cNvSpPr txBox="1"/>
            </xdr:nvSpPr>
            <xdr:spPr>
              <a:xfrm>
                <a:off x="13725525" y="2660648"/>
                <a:ext cx="1298448"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D860E54-6AF0-4FEB-8A49-C8B3AB2DA161}" type="TxLink">
                  <a:rPr lang="en-US" sz="1100" b="0" i="0" u="none" strike="noStrike">
                    <a:solidFill>
                      <a:srgbClr val="757171"/>
                    </a:solidFill>
                    <a:latin typeface="Arial"/>
                    <a:cs typeface="Arial"/>
                  </a:rPr>
                  <a:pPr algn="l"/>
                  <a:t>Insurance</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Q5">
            <xdr:nvSpPr>
              <xdr:cNvPr id="69" name="TextBox 68">
                <a:extLst>
                  <a:ext uri="{FF2B5EF4-FFF2-40B4-BE49-F238E27FC236}">
                    <a16:creationId xmlns:a16="http://schemas.microsoft.com/office/drawing/2014/main" id="{F13C7F05-AF9D-49AF-D455-4E52B15EE8FB}"/>
                  </a:ext>
                </a:extLst>
              </xdr:cNvPr>
              <xdr:cNvSpPr txBox="1"/>
            </xdr:nvSpPr>
            <xdr:spPr>
              <a:xfrm>
                <a:off x="15232062" y="2654299"/>
                <a:ext cx="13017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CB266E4-E9D2-488B-A9DD-6600C447259A}" type="TxLink">
                  <a:rPr lang="en-US" sz="1200" b="1" i="0" u="none" strike="noStrike">
                    <a:solidFill>
                      <a:schemeClr val="tx1">
                        <a:lumMod val="65000"/>
                        <a:lumOff val="35000"/>
                      </a:schemeClr>
                    </a:solidFill>
                    <a:latin typeface="Arial"/>
                    <a:cs typeface="Arial"/>
                  </a:rPr>
                  <a:pPr algn="r"/>
                  <a:t>$8,052</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grpSp>
        <xdr:grpSp>
          <xdr:nvGrpSpPr>
            <xdr:cNvPr id="74" name="Group 73">
              <a:extLst>
                <a:ext uri="{FF2B5EF4-FFF2-40B4-BE49-F238E27FC236}">
                  <a16:creationId xmlns:a16="http://schemas.microsoft.com/office/drawing/2014/main" id="{C8B80975-7780-360A-8DD3-F156EEBE02A5}"/>
                </a:ext>
              </a:extLst>
            </xdr:cNvPr>
            <xdr:cNvGrpSpPr/>
          </xdr:nvGrpSpPr>
          <xdr:grpSpPr>
            <a:xfrm>
              <a:off x="13774738" y="2923571"/>
              <a:ext cx="2808286" cy="320419"/>
              <a:chOff x="13725525" y="2654299"/>
              <a:chExt cx="2808286" cy="317245"/>
            </a:xfrm>
          </xdr:grpSpPr>
          <xdr:sp macro="" textlink="'Pivot Tables'!R4">
            <xdr:nvSpPr>
              <xdr:cNvPr id="75" name="TextBox 74">
                <a:extLst>
                  <a:ext uri="{FF2B5EF4-FFF2-40B4-BE49-F238E27FC236}">
                    <a16:creationId xmlns:a16="http://schemas.microsoft.com/office/drawing/2014/main" id="{8839BEE9-04BE-D9EB-0B19-5825AE8C01DC}"/>
                  </a:ext>
                </a:extLst>
              </xdr:cNvPr>
              <xdr:cNvSpPr txBox="1"/>
            </xdr:nvSpPr>
            <xdr:spPr>
              <a:xfrm>
                <a:off x="13725525" y="2660648"/>
                <a:ext cx="1298448"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05ABCFD-E4FF-4E00-8B67-20DF21D128F8}" type="TxLink">
                  <a:rPr lang="en-US" sz="1100" b="0" i="0" u="none" strike="noStrike">
                    <a:solidFill>
                      <a:srgbClr val="757171"/>
                    </a:solidFill>
                    <a:latin typeface="Arial"/>
                    <a:cs typeface="Arial"/>
                  </a:rPr>
                  <a:pPr algn="l"/>
                  <a:t>Fuel</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R5">
            <xdr:nvSpPr>
              <xdr:cNvPr id="76" name="TextBox 75">
                <a:extLst>
                  <a:ext uri="{FF2B5EF4-FFF2-40B4-BE49-F238E27FC236}">
                    <a16:creationId xmlns:a16="http://schemas.microsoft.com/office/drawing/2014/main" id="{F418C3DD-CEE3-4F2B-FFDA-6C34DA23F616}"/>
                  </a:ext>
                </a:extLst>
              </xdr:cNvPr>
              <xdr:cNvSpPr txBox="1"/>
            </xdr:nvSpPr>
            <xdr:spPr>
              <a:xfrm>
                <a:off x="15232062" y="2654299"/>
                <a:ext cx="13017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5DE90C6-1A2A-4A66-A5E5-6C8C49C65BBC}" type="TxLink">
                  <a:rPr lang="en-US" sz="1200" b="1" i="0" u="none" strike="noStrike">
                    <a:solidFill>
                      <a:schemeClr val="tx1">
                        <a:lumMod val="65000"/>
                        <a:lumOff val="35000"/>
                      </a:schemeClr>
                    </a:solidFill>
                    <a:latin typeface="Arial"/>
                    <a:cs typeface="Arial"/>
                  </a:rPr>
                  <a:pPr algn="r"/>
                  <a:t>$23,720</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grpSp>
        <xdr:grpSp>
          <xdr:nvGrpSpPr>
            <xdr:cNvPr id="77" name="Group 76">
              <a:extLst>
                <a:ext uri="{FF2B5EF4-FFF2-40B4-BE49-F238E27FC236}">
                  <a16:creationId xmlns:a16="http://schemas.microsoft.com/office/drawing/2014/main" id="{C0FDF505-3A07-BFA1-82AE-E54B9C030123}"/>
                </a:ext>
              </a:extLst>
            </xdr:cNvPr>
            <xdr:cNvGrpSpPr/>
          </xdr:nvGrpSpPr>
          <xdr:grpSpPr>
            <a:xfrm>
              <a:off x="13779500" y="3315079"/>
              <a:ext cx="2808286" cy="317470"/>
              <a:chOff x="13725525" y="2654299"/>
              <a:chExt cx="2808286" cy="314325"/>
            </a:xfrm>
          </xdr:grpSpPr>
          <xdr:sp macro="" textlink="'Pivot Tables'!S4">
            <xdr:nvSpPr>
              <xdr:cNvPr id="78" name="TextBox 77">
                <a:extLst>
                  <a:ext uri="{FF2B5EF4-FFF2-40B4-BE49-F238E27FC236}">
                    <a16:creationId xmlns:a16="http://schemas.microsoft.com/office/drawing/2014/main" id="{0C011B78-55CD-DCFA-D097-7D2DD4578E9E}"/>
                  </a:ext>
                </a:extLst>
              </xdr:cNvPr>
              <xdr:cNvSpPr txBox="1"/>
            </xdr:nvSpPr>
            <xdr:spPr>
              <a:xfrm>
                <a:off x="13725525" y="2660648"/>
                <a:ext cx="1651000" cy="281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105BA38-FE9B-4689-B298-DC0670D1F8F6}" type="TxLink">
                  <a:rPr lang="en-US" sz="1100" b="0" i="0" u="none" strike="noStrike">
                    <a:solidFill>
                      <a:srgbClr val="757171"/>
                    </a:solidFill>
                    <a:latin typeface="Arial"/>
                    <a:cs typeface="Arial"/>
                  </a:rPr>
                  <a:pPr algn="l"/>
                  <a:t>Diesel Exhaust Fluid</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S5">
            <xdr:nvSpPr>
              <xdr:cNvPr id="79" name="TextBox 78">
                <a:extLst>
                  <a:ext uri="{FF2B5EF4-FFF2-40B4-BE49-F238E27FC236}">
                    <a16:creationId xmlns:a16="http://schemas.microsoft.com/office/drawing/2014/main" id="{0A39D524-D890-42CC-8A57-3C4AE134C19C}"/>
                  </a:ext>
                </a:extLst>
              </xdr:cNvPr>
              <xdr:cNvSpPr txBox="1"/>
            </xdr:nvSpPr>
            <xdr:spPr>
              <a:xfrm>
                <a:off x="15232062" y="2654299"/>
                <a:ext cx="13017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E637AC3-F412-48DB-88BE-78545A2B870B}" type="TxLink">
                  <a:rPr lang="en-US" sz="1200" b="1" i="0" u="none" strike="noStrike">
                    <a:solidFill>
                      <a:schemeClr val="tx1">
                        <a:lumMod val="65000"/>
                        <a:lumOff val="35000"/>
                      </a:schemeClr>
                    </a:solidFill>
                    <a:latin typeface="Arial"/>
                    <a:cs typeface="Arial"/>
                  </a:rPr>
                  <a:pPr algn="r"/>
                  <a:t>$3,164</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grpSp>
        <xdr:grpSp>
          <xdr:nvGrpSpPr>
            <xdr:cNvPr id="80" name="Group 79">
              <a:extLst>
                <a:ext uri="{FF2B5EF4-FFF2-40B4-BE49-F238E27FC236}">
                  <a16:creationId xmlns:a16="http://schemas.microsoft.com/office/drawing/2014/main" id="{EF8A7BF4-C4E7-84C5-AA69-18C133D9F99A}"/>
                </a:ext>
              </a:extLst>
            </xdr:cNvPr>
            <xdr:cNvGrpSpPr/>
          </xdr:nvGrpSpPr>
          <xdr:grpSpPr>
            <a:xfrm>
              <a:off x="13784262" y="3703637"/>
              <a:ext cx="2808286" cy="320419"/>
              <a:chOff x="13725525" y="2654299"/>
              <a:chExt cx="2808286" cy="317245"/>
            </a:xfrm>
          </xdr:grpSpPr>
          <xdr:sp macro="" textlink="'Pivot Tables'!T4">
            <xdr:nvSpPr>
              <xdr:cNvPr id="81" name="TextBox 80">
                <a:extLst>
                  <a:ext uri="{FF2B5EF4-FFF2-40B4-BE49-F238E27FC236}">
                    <a16:creationId xmlns:a16="http://schemas.microsoft.com/office/drawing/2014/main" id="{0CD2ED57-547C-9545-6DC5-EA8E608F8915}"/>
                  </a:ext>
                </a:extLst>
              </xdr:cNvPr>
              <xdr:cNvSpPr txBox="1"/>
            </xdr:nvSpPr>
            <xdr:spPr>
              <a:xfrm>
                <a:off x="13725525" y="2660648"/>
                <a:ext cx="1298448"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DAA655-10CC-4CDA-84C8-80E3980EA6EC}" type="TxLink">
                  <a:rPr lang="en-US" sz="1100" b="0" i="0" u="none" strike="noStrike">
                    <a:solidFill>
                      <a:srgbClr val="757171"/>
                    </a:solidFill>
                    <a:latin typeface="Arial"/>
                    <a:cs typeface="Arial"/>
                  </a:rPr>
                  <a:pPr algn="l"/>
                  <a:t>Advance</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T5">
            <xdr:nvSpPr>
              <xdr:cNvPr id="82" name="TextBox 81">
                <a:extLst>
                  <a:ext uri="{FF2B5EF4-FFF2-40B4-BE49-F238E27FC236}">
                    <a16:creationId xmlns:a16="http://schemas.microsoft.com/office/drawing/2014/main" id="{94F9318D-30AA-7E9D-4574-DC4EF54F7225}"/>
                  </a:ext>
                </a:extLst>
              </xdr:cNvPr>
              <xdr:cNvSpPr txBox="1"/>
            </xdr:nvSpPr>
            <xdr:spPr>
              <a:xfrm>
                <a:off x="15232062" y="2654299"/>
                <a:ext cx="13017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B99756E-823D-4B25-941C-2450A436EF9B}" type="TxLink">
                  <a:rPr lang="en-US" sz="1200" b="1" i="0" u="none" strike="noStrike">
                    <a:solidFill>
                      <a:schemeClr val="tx1">
                        <a:lumMod val="65000"/>
                        <a:lumOff val="35000"/>
                      </a:schemeClr>
                    </a:solidFill>
                    <a:latin typeface="Arial"/>
                    <a:cs typeface="Arial"/>
                  </a:rPr>
                  <a:pPr algn="r"/>
                  <a:t>$15,250</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grpSp>
      </xdr:grpSp>
    </xdr:grpSp>
    <xdr:clientData/>
  </xdr:twoCellAnchor>
  <xdr:twoCellAnchor>
    <xdr:from>
      <xdr:col>22</xdr:col>
      <xdr:colOff>444500</xdr:colOff>
      <xdr:row>15</xdr:row>
      <xdr:rowOff>127000</xdr:rowOff>
    </xdr:from>
    <xdr:to>
      <xdr:col>27</xdr:col>
      <xdr:colOff>15875</xdr:colOff>
      <xdr:row>15</xdr:row>
      <xdr:rowOff>134937</xdr:rowOff>
    </xdr:to>
    <xdr:cxnSp macro="">
      <xdr:nvCxnSpPr>
        <xdr:cNvPr id="84" name="Straight Connector 83">
          <a:extLst>
            <a:ext uri="{FF2B5EF4-FFF2-40B4-BE49-F238E27FC236}">
              <a16:creationId xmlns:a16="http://schemas.microsoft.com/office/drawing/2014/main" id="{4258686A-004F-9B05-2BE5-431F30ED4A20}"/>
            </a:ext>
          </a:extLst>
        </xdr:cNvPr>
        <xdr:cNvCxnSpPr/>
      </xdr:nvCxnSpPr>
      <xdr:spPr>
        <a:xfrm flipV="1">
          <a:off x="13890625" y="2865438"/>
          <a:ext cx="2627313" cy="7937"/>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430212</xdr:colOff>
      <xdr:row>17</xdr:row>
      <xdr:rowOff>160337</xdr:rowOff>
    </xdr:from>
    <xdr:to>
      <xdr:col>27</xdr:col>
      <xdr:colOff>1587</xdr:colOff>
      <xdr:row>17</xdr:row>
      <xdr:rowOff>168274</xdr:rowOff>
    </xdr:to>
    <xdr:cxnSp macro="">
      <xdr:nvCxnSpPr>
        <xdr:cNvPr id="85" name="Straight Connector 84">
          <a:extLst>
            <a:ext uri="{FF2B5EF4-FFF2-40B4-BE49-F238E27FC236}">
              <a16:creationId xmlns:a16="http://schemas.microsoft.com/office/drawing/2014/main" id="{65B53128-66CC-B885-208F-49CDA633EA5F}"/>
            </a:ext>
          </a:extLst>
        </xdr:cNvPr>
        <xdr:cNvCxnSpPr/>
      </xdr:nvCxnSpPr>
      <xdr:spPr>
        <a:xfrm flipV="1">
          <a:off x="13876337" y="3263900"/>
          <a:ext cx="2627313" cy="7937"/>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415924</xdr:colOff>
      <xdr:row>20</xdr:row>
      <xdr:rowOff>11112</xdr:rowOff>
    </xdr:from>
    <xdr:to>
      <xdr:col>26</xdr:col>
      <xdr:colOff>598487</xdr:colOff>
      <xdr:row>20</xdr:row>
      <xdr:rowOff>19049</xdr:rowOff>
    </xdr:to>
    <xdr:cxnSp macro="">
      <xdr:nvCxnSpPr>
        <xdr:cNvPr id="86" name="Straight Connector 85">
          <a:extLst>
            <a:ext uri="{FF2B5EF4-FFF2-40B4-BE49-F238E27FC236}">
              <a16:creationId xmlns:a16="http://schemas.microsoft.com/office/drawing/2014/main" id="{65C9BB0C-B4DA-C4CB-91A2-99DD2273FBD1}"/>
            </a:ext>
          </a:extLst>
        </xdr:cNvPr>
        <xdr:cNvCxnSpPr/>
      </xdr:nvCxnSpPr>
      <xdr:spPr>
        <a:xfrm flipV="1">
          <a:off x="13862049" y="3662362"/>
          <a:ext cx="2627313" cy="7937"/>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29629</xdr:colOff>
      <xdr:row>22</xdr:row>
      <xdr:rowOff>180266</xdr:rowOff>
    </xdr:from>
    <xdr:to>
      <xdr:col>27</xdr:col>
      <xdr:colOff>303392</xdr:colOff>
      <xdr:row>50</xdr:row>
      <xdr:rowOff>63500</xdr:rowOff>
    </xdr:to>
    <xdr:grpSp>
      <xdr:nvGrpSpPr>
        <xdr:cNvPr id="90" name="Group 89">
          <a:extLst>
            <a:ext uri="{FF2B5EF4-FFF2-40B4-BE49-F238E27FC236}">
              <a16:creationId xmlns:a16="http://schemas.microsoft.com/office/drawing/2014/main" id="{EFD7E017-6E2D-1A7E-EBF2-EA0C6E416465}"/>
            </a:ext>
          </a:extLst>
        </xdr:cNvPr>
        <xdr:cNvGrpSpPr/>
      </xdr:nvGrpSpPr>
      <xdr:grpSpPr>
        <a:xfrm>
          <a:off x="13469123" y="4247481"/>
          <a:ext cx="3328193" cy="5059690"/>
          <a:chOff x="13462842" y="1955798"/>
          <a:chExt cx="3399003" cy="5008387"/>
        </a:xfrm>
      </xdr:grpSpPr>
      <xdr:grpSp>
        <xdr:nvGrpSpPr>
          <xdr:cNvPr id="91" name="Group 90">
            <a:extLst>
              <a:ext uri="{FF2B5EF4-FFF2-40B4-BE49-F238E27FC236}">
                <a16:creationId xmlns:a16="http://schemas.microsoft.com/office/drawing/2014/main" id="{D767C4C8-0280-B478-36AE-EE45896159CE}"/>
              </a:ext>
            </a:extLst>
          </xdr:cNvPr>
          <xdr:cNvGrpSpPr/>
        </xdr:nvGrpSpPr>
        <xdr:grpSpPr>
          <a:xfrm>
            <a:off x="13462842" y="1955798"/>
            <a:ext cx="3399003" cy="5008387"/>
            <a:chOff x="13462842" y="1955798"/>
            <a:chExt cx="3399003" cy="5008387"/>
          </a:xfrm>
        </xdr:grpSpPr>
        <xdr:sp macro="" textlink="">
          <xdr:nvSpPr>
            <xdr:cNvPr id="105" name="Rectangle: Rounded Corners 104">
              <a:extLst>
                <a:ext uri="{FF2B5EF4-FFF2-40B4-BE49-F238E27FC236}">
                  <a16:creationId xmlns:a16="http://schemas.microsoft.com/office/drawing/2014/main" id="{407ADB07-4EE9-B944-78CB-2A68F6A37F7F}"/>
                </a:ext>
              </a:extLst>
            </xdr:cNvPr>
            <xdr:cNvSpPr/>
          </xdr:nvSpPr>
          <xdr:spPr>
            <a:xfrm>
              <a:off x="13657263" y="1955798"/>
              <a:ext cx="3186112" cy="2116140"/>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TextBox 105">
              <a:extLst>
                <a:ext uri="{FF2B5EF4-FFF2-40B4-BE49-F238E27FC236}">
                  <a16:creationId xmlns:a16="http://schemas.microsoft.com/office/drawing/2014/main" id="{3838A920-B8BC-CF74-D2E1-CD9B9AD19DF2}"/>
                </a:ext>
              </a:extLst>
            </xdr:cNvPr>
            <xdr:cNvSpPr txBox="1"/>
          </xdr:nvSpPr>
          <xdr:spPr>
            <a:xfrm>
              <a:off x="13589001" y="2000250"/>
              <a:ext cx="1770064" cy="420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Freight</a:t>
              </a:r>
              <a:r>
                <a:rPr lang="en-US" sz="14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Expense</a:t>
              </a:r>
              <a:endPar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sp macro="" textlink="">
          <xdr:nvSpPr>
            <xdr:cNvPr id="253" name="Rectangle: Rounded Corners 252">
              <a:extLst>
                <a:ext uri="{FF2B5EF4-FFF2-40B4-BE49-F238E27FC236}">
                  <a16:creationId xmlns:a16="http://schemas.microsoft.com/office/drawing/2014/main" id="{19048A62-F0F5-4E90-BD8E-7B0FAB1CCE50}"/>
                </a:ext>
              </a:extLst>
            </xdr:cNvPr>
            <xdr:cNvSpPr/>
          </xdr:nvSpPr>
          <xdr:spPr>
            <a:xfrm>
              <a:off x="13675733" y="4228554"/>
              <a:ext cx="3186112" cy="2735631"/>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4" name="TextBox 253">
              <a:extLst>
                <a:ext uri="{FF2B5EF4-FFF2-40B4-BE49-F238E27FC236}">
                  <a16:creationId xmlns:a16="http://schemas.microsoft.com/office/drawing/2014/main" id="{96A629A7-4E7A-B3DF-8051-828D9A29A16C}"/>
                </a:ext>
              </a:extLst>
            </xdr:cNvPr>
            <xdr:cNvSpPr txBox="1"/>
          </xdr:nvSpPr>
          <xdr:spPr>
            <a:xfrm>
              <a:off x="13462842" y="4243093"/>
              <a:ext cx="1100618" cy="44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Load</a:t>
              </a:r>
              <a:endParaRPr lang="en-US" sz="1400" b="0">
                <a:solidFill>
                  <a:schemeClr val="tx1"/>
                </a:solidFill>
                <a:latin typeface="Arial" panose="020B0604020202020204" pitchFamily="34" charset="0"/>
                <a:cs typeface="Arial" panose="020B0604020202020204" pitchFamily="34" charset="0"/>
              </a:endParaRPr>
            </a:p>
          </xdr:txBody>
        </xdr:sp>
        <xdr:sp macro="" textlink="'Pivot Tables'!BK5">
          <xdr:nvSpPr>
            <xdr:cNvPr id="255" name="TextBox 254">
              <a:extLst>
                <a:ext uri="{FF2B5EF4-FFF2-40B4-BE49-F238E27FC236}">
                  <a16:creationId xmlns:a16="http://schemas.microsoft.com/office/drawing/2014/main" id="{71CBDA62-6B15-6D71-049D-893DA6D5434B}"/>
                </a:ext>
              </a:extLst>
            </xdr:cNvPr>
            <xdr:cNvSpPr txBox="1"/>
          </xdr:nvSpPr>
          <xdr:spPr>
            <a:xfrm>
              <a:off x="13510698" y="4782334"/>
              <a:ext cx="1100618" cy="44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B6395-8F44-4813-82CD-E059FC536F5E}" type="TxLink">
                <a:rPr lang="en-US" sz="1600" b="1" i="0" u="none" strike="noStrike">
                  <a:solidFill>
                    <a:srgbClr val="3849AB"/>
                  </a:solidFill>
                  <a:latin typeface="Arial"/>
                  <a:cs typeface="Arial"/>
                </a:rPr>
                <a:t>1,047.8</a:t>
              </a:fld>
              <a:endParaRPr lang="en-US" sz="1800" b="0">
                <a:solidFill>
                  <a:srgbClr val="3849AB"/>
                </a:solidFill>
                <a:latin typeface="Arial" panose="020B0604020202020204" pitchFamily="34" charset="0"/>
                <a:cs typeface="Arial" panose="020B0604020202020204" pitchFamily="34" charset="0"/>
              </a:endParaRPr>
            </a:p>
          </xdr:txBody>
        </xdr:sp>
        <xdr:sp macro="" textlink="">
          <xdr:nvSpPr>
            <xdr:cNvPr id="256" name="TextBox 255">
              <a:extLst>
                <a:ext uri="{FF2B5EF4-FFF2-40B4-BE49-F238E27FC236}">
                  <a16:creationId xmlns:a16="http://schemas.microsoft.com/office/drawing/2014/main" id="{6B357CB1-61D1-AB45-1DFE-5D627050216D}"/>
                </a:ext>
              </a:extLst>
            </xdr:cNvPr>
            <xdr:cNvSpPr txBox="1"/>
          </xdr:nvSpPr>
          <xdr:spPr>
            <a:xfrm>
              <a:off x="14117249" y="4771562"/>
              <a:ext cx="1100618" cy="44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3849AB"/>
                  </a:solidFill>
                  <a:latin typeface="Arial"/>
                  <a:ea typeface="+mn-ea"/>
                  <a:cs typeface="Arial"/>
                </a:rPr>
                <a:t>Tons</a:t>
              </a:r>
            </a:p>
          </xdr:txBody>
        </xdr:sp>
      </xdr:grpSp>
      <xdr:grpSp>
        <xdr:nvGrpSpPr>
          <xdr:cNvPr id="92" name="Group 91">
            <a:extLst>
              <a:ext uri="{FF2B5EF4-FFF2-40B4-BE49-F238E27FC236}">
                <a16:creationId xmlns:a16="http://schemas.microsoft.com/office/drawing/2014/main" id="{436C6B69-660F-7590-2AF8-02571714B241}"/>
              </a:ext>
            </a:extLst>
          </xdr:cNvPr>
          <xdr:cNvGrpSpPr/>
        </xdr:nvGrpSpPr>
        <xdr:grpSpPr>
          <a:xfrm>
            <a:off x="13760610" y="2468565"/>
            <a:ext cx="2836701" cy="3955014"/>
            <a:chOff x="13760610" y="2532065"/>
            <a:chExt cx="2836701" cy="3793557"/>
          </a:xfrm>
        </xdr:grpSpPr>
        <xdr:grpSp>
          <xdr:nvGrpSpPr>
            <xdr:cNvPr id="93" name="Group 92">
              <a:extLst>
                <a:ext uri="{FF2B5EF4-FFF2-40B4-BE49-F238E27FC236}">
                  <a16:creationId xmlns:a16="http://schemas.microsoft.com/office/drawing/2014/main" id="{FF2EAC92-1422-6901-6BE6-E3278F0E1314}"/>
                </a:ext>
              </a:extLst>
            </xdr:cNvPr>
            <xdr:cNvGrpSpPr/>
          </xdr:nvGrpSpPr>
          <xdr:grpSpPr>
            <a:xfrm>
              <a:off x="13760610" y="2532065"/>
              <a:ext cx="2836701" cy="3793557"/>
              <a:chOff x="13697110" y="2654299"/>
              <a:chExt cx="2836701" cy="3755976"/>
            </a:xfrm>
          </xdr:grpSpPr>
          <xdr:sp macro="" textlink="'Pivot Tables'!W4">
            <xdr:nvSpPr>
              <xdr:cNvPr id="103" name="TextBox 102">
                <a:extLst>
                  <a:ext uri="{FF2B5EF4-FFF2-40B4-BE49-F238E27FC236}">
                    <a16:creationId xmlns:a16="http://schemas.microsoft.com/office/drawing/2014/main" id="{6A5B1C4A-7EEC-677F-B1D1-DF0928CCE4FE}"/>
                  </a:ext>
                </a:extLst>
              </xdr:cNvPr>
              <xdr:cNvSpPr txBox="1"/>
            </xdr:nvSpPr>
            <xdr:spPr>
              <a:xfrm>
                <a:off x="13697110" y="2687327"/>
                <a:ext cx="1298448"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36E805D-1306-4229-9494-01A47F949CC4}" type="TxLink">
                  <a:rPr lang="en-US" sz="1100" b="0" i="0" u="none" strike="noStrike">
                    <a:solidFill>
                      <a:srgbClr val="757171"/>
                    </a:solidFill>
                    <a:latin typeface="Arial"/>
                    <a:cs typeface="Arial"/>
                  </a:rPr>
                  <a:t>Warehouse   </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W5">
            <xdr:nvSpPr>
              <xdr:cNvPr id="104" name="TextBox 103">
                <a:extLst>
                  <a:ext uri="{FF2B5EF4-FFF2-40B4-BE49-F238E27FC236}">
                    <a16:creationId xmlns:a16="http://schemas.microsoft.com/office/drawing/2014/main" id="{47CB9F78-1B0D-73CA-91EB-E60CF314D187}"/>
                  </a:ext>
                </a:extLst>
              </xdr:cNvPr>
              <xdr:cNvSpPr txBox="1"/>
            </xdr:nvSpPr>
            <xdr:spPr>
              <a:xfrm>
                <a:off x="15232062" y="2654299"/>
                <a:ext cx="13017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B26FF0F-A482-4DDB-9B95-F9F74A1F47C8}" type="TxLink">
                  <a:rPr lang="en-US" sz="1200" b="1" i="0" u="none" strike="noStrike">
                    <a:solidFill>
                      <a:schemeClr val="tx1">
                        <a:lumMod val="65000"/>
                        <a:lumOff val="35000"/>
                      </a:schemeClr>
                    </a:solidFill>
                    <a:latin typeface="Arial"/>
                    <a:cs typeface="Arial"/>
                  </a:rPr>
                  <a:t>$7,785</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BE4">
            <xdr:nvSpPr>
              <xdr:cNvPr id="260" name="TextBox 259">
                <a:extLst>
                  <a:ext uri="{FF2B5EF4-FFF2-40B4-BE49-F238E27FC236}">
                    <a16:creationId xmlns:a16="http://schemas.microsoft.com/office/drawing/2014/main" id="{22A1269F-DECA-4D12-20DF-DBFEF15A84E0}"/>
                  </a:ext>
                </a:extLst>
              </xdr:cNvPr>
              <xdr:cNvSpPr txBox="1"/>
            </xdr:nvSpPr>
            <xdr:spPr>
              <a:xfrm>
                <a:off x="13708711" y="5365502"/>
                <a:ext cx="1298448"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9725EB6-1336-45E8-ADF8-D3AABF4FA8CB}" type="TxLink">
                  <a:rPr lang="en-US" sz="1200" b="1" i="0" u="none" strike="noStrike">
                    <a:solidFill>
                      <a:srgbClr val="757171"/>
                    </a:solidFill>
                    <a:latin typeface="Arial"/>
                    <a:cs typeface="Arial"/>
                  </a:rPr>
                  <a:t>Iron</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BF4">
            <xdr:nvSpPr>
              <xdr:cNvPr id="261" name="TextBox 260">
                <a:extLst>
                  <a:ext uri="{FF2B5EF4-FFF2-40B4-BE49-F238E27FC236}">
                    <a16:creationId xmlns:a16="http://schemas.microsoft.com/office/drawing/2014/main" id="{8F9B8FE3-1A2B-8ECA-3856-B586CA9CE57C}"/>
                  </a:ext>
                </a:extLst>
              </xdr:cNvPr>
              <xdr:cNvSpPr txBox="1"/>
            </xdr:nvSpPr>
            <xdr:spPr>
              <a:xfrm>
                <a:off x="13720312" y="5723840"/>
                <a:ext cx="1298448"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F2C5FC-1088-4CD9-AD09-B7AD4BA49D7C}" type="TxLink">
                  <a:rPr lang="en-US" sz="1200" b="1" i="0" u="none" strike="noStrike">
                    <a:solidFill>
                      <a:srgbClr val="757171"/>
                    </a:solidFill>
                    <a:latin typeface="Arial"/>
                    <a:cs typeface="Arial"/>
                  </a:rPr>
                  <a:t>Sand</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BG4">
            <xdr:nvSpPr>
              <xdr:cNvPr id="262" name="TextBox 261">
                <a:extLst>
                  <a:ext uri="{FF2B5EF4-FFF2-40B4-BE49-F238E27FC236}">
                    <a16:creationId xmlns:a16="http://schemas.microsoft.com/office/drawing/2014/main" id="{097B2168-5DFB-9A8D-DFFB-A206C2685480}"/>
                  </a:ext>
                </a:extLst>
              </xdr:cNvPr>
              <xdr:cNvSpPr txBox="1"/>
            </xdr:nvSpPr>
            <xdr:spPr>
              <a:xfrm>
                <a:off x="13731912" y="6082178"/>
                <a:ext cx="1298448"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AE6726-E51A-4551-8336-88C11475AAC9}" type="TxLink">
                  <a:rPr lang="en-US" sz="1200" b="1" i="0" u="none" strike="noStrike">
                    <a:solidFill>
                      <a:srgbClr val="757171"/>
                    </a:solidFill>
                    <a:latin typeface="Arial"/>
                    <a:cs typeface="Arial"/>
                  </a:rPr>
                  <a:t>Wood</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BE6">
            <xdr:nvSpPr>
              <xdr:cNvPr id="263" name="TextBox 262">
                <a:extLst>
                  <a:ext uri="{FF2B5EF4-FFF2-40B4-BE49-F238E27FC236}">
                    <a16:creationId xmlns:a16="http://schemas.microsoft.com/office/drawing/2014/main" id="{3145E775-9FEB-9DD0-FC4F-87397927F3D1}"/>
                  </a:ext>
                </a:extLst>
              </xdr:cNvPr>
              <xdr:cNvSpPr txBox="1"/>
            </xdr:nvSpPr>
            <xdr:spPr>
              <a:xfrm>
                <a:off x="14665272" y="5365903"/>
                <a:ext cx="62471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AD3012F-862A-4871-A2A2-A5416F2E8FCD}" type="TxLink">
                  <a:rPr lang="en-US" sz="1200" b="1" i="0" u="none" strike="noStrike">
                    <a:solidFill>
                      <a:srgbClr val="000000"/>
                    </a:solidFill>
                    <a:latin typeface="Arial"/>
                    <a:cs typeface="Arial"/>
                  </a:rPr>
                  <a:t>235.8</a:t>
                </a:fld>
                <a:endParaRPr lang="en-US" sz="1200" b="1" i="0" u="none" strike="noStrike">
                  <a:solidFill>
                    <a:schemeClr val="tx1">
                      <a:lumMod val="65000"/>
                      <a:lumOff val="35000"/>
                    </a:schemeClr>
                  </a:solidFill>
                  <a:latin typeface="Arial"/>
                  <a:cs typeface="Arial"/>
                </a:endParaRPr>
              </a:p>
            </xdr:txBody>
          </xdr:sp>
          <xdr:sp macro="" textlink="'Pivot Tables'!BF6">
            <xdr:nvSpPr>
              <xdr:cNvPr id="264" name="TextBox 263">
                <a:extLst>
                  <a:ext uri="{FF2B5EF4-FFF2-40B4-BE49-F238E27FC236}">
                    <a16:creationId xmlns:a16="http://schemas.microsoft.com/office/drawing/2014/main" id="{ED72D033-C22E-FF0A-D50D-3671A767580A}"/>
                  </a:ext>
                </a:extLst>
              </xdr:cNvPr>
              <xdr:cNvSpPr txBox="1"/>
            </xdr:nvSpPr>
            <xdr:spPr>
              <a:xfrm>
                <a:off x="14557966" y="5710870"/>
                <a:ext cx="74843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016B9A7-B508-473B-B7C6-08E99225C557}" type="TxLink">
                  <a:rPr lang="en-US" sz="1200" b="1" i="0" u="none" strike="noStrike">
                    <a:solidFill>
                      <a:srgbClr val="000000"/>
                    </a:solidFill>
                    <a:latin typeface="Arial"/>
                    <a:cs typeface="Arial"/>
                  </a:rPr>
                  <a:t>283.9</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BG6">
            <xdr:nvSpPr>
              <xdr:cNvPr id="265" name="TextBox 264">
                <a:extLst>
                  <a:ext uri="{FF2B5EF4-FFF2-40B4-BE49-F238E27FC236}">
                    <a16:creationId xmlns:a16="http://schemas.microsoft.com/office/drawing/2014/main" id="{B3DFA29D-33E9-562B-5E55-2956C2531AF2}"/>
                  </a:ext>
                </a:extLst>
              </xdr:cNvPr>
              <xdr:cNvSpPr txBox="1"/>
            </xdr:nvSpPr>
            <xdr:spPr>
              <a:xfrm>
                <a:off x="14631919" y="6095950"/>
                <a:ext cx="64985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A8ED363-37BD-4C21-81AB-DF4B5BF6FA7D}" type="TxLink">
                  <a:rPr lang="en-US" sz="1200" b="1" i="0" u="none" strike="noStrike">
                    <a:solidFill>
                      <a:srgbClr val="000000"/>
                    </a:solidFill>
                    <a:latin typeface="Arial"/>
                    <a:cs typeface="Arial"/>
                  </a:rPr>
                  <a:t>528.1</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BE5">
            <xdr:nvSpPr>
              <xdr:cNvPr id="266" name="TextBox 265">
                <a:extLst>
                  <a:ext uri="{FF2B5EF4-FFF2-40B4-BE49-F238E27FC236}">
                    <a16:creationId xmlns:a16="http://schemas.microsoft.com/office/drawing/2014/main" id="{CFFF85CB-AC04-5E31-396A-0E8FAC2148D1}"/>
                  </a:ext>
                </a:extLst>
              </xdr:cNvPr>
              <xdr:cNvSpPr txBox="1"/>
            </xdr:nvSpPr>
            <xdr:spPr>
              <a:xfrm>
                <a:off x="15817534" y="5349857"/>
                <a:ext cx="51561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B9DEA98-07BA-4843-94B0-34042A665741}" type="TxLink">
                  <a:rPr lang="en-US" sz="1200" b="1" i="0" u="none" strike="noStrike">
                    <a:solidFill>
                      <a:srgbClr val="000000"/>
                    </a:solidFill>
                    <a:latin typeface="Arial"/>
                    <a:cs typeface="Arial"/>
                  </a:rPr>
                  <a:t>13</a:t>
                </a:fld>
                <a:endParaRPr lang="en-US" sz="1200" b="1" i="0" u="none" strike="noStrike">
                  <a:solidFill>
                    <a:schemeClr val="tx1">
                      <a:lumMod val="65000"/>
                      <a:lumOff val="35000"/>
                    </a:schemeClr>
                  </a:solidFill>
                  <a:latin typeface="Arial"/>
                  <a:cs typeface="Arial"/>
                </a:endParaRPr>
              </a:p>
            </xdr:txBody>
          </xdr:sp>
          <xdr:sp macro="" textlink="'Pivot Tables'!BF5">
            <xdr:nvSpPr>
              <xdr:cNvPr id="267" name="TextBox 266">
                <a:extLst>
                  <a:ext uri="{FF2B5EF4-FFF2-40B4-BE49-F238E27FC236}">
                    <a16:creationId xmlns:a16="http://schemas.microsoft.com/office/drawing/2014/main" id="{AF10D88E-5FB0-6565-5C52-6DF98C8452A3}"/>
                  </a:ext>
                </a:extLst>
              </xdr:cNvPr>
              <xdr:cNvSpPr txBox="1"/>
            </xdr:nvSpPr>
            <xdr:spPr>
              <a:xfrm>
                <a:off x="15695728" y="5714881"/>
                <a:ext cx="62871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5A0DB07-291E-4BD2-BFAF-EC90C852F5C9}" type="TxLink">
                  <a:rPr lang="en-US" sz="1200" b="1" i="0" u="none" strike="noStrike">
                    <a:solidFill>
                      <a:srgbClr val="000000"/>
                    </a:solidFill>
                    <a:latin typeface="Arial"/>
                    <a:cs typeface="Arial"/>
                  </a:rPr>
                  <a:t>17</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 Tables'!BG5">
            <xdr:nvSpPr>
              <xdr:cNvPr id="268" name="TextBox 267">
                <a:extLst>
                  <a:ext uri="{FF2B5EF4-FFF2-40B4-BE49-F238E27FC236}">
                    <a16:creationId xmlns:a16="http://schemas.microsoft.com/office/drawing/2014/main" id="{0BEF244F-7233-51E8-5069-5AD446FF0EBB}"/>
                  </a:ext>
                </a:extLst>
              </xdr:cNvPr>
              <xdr:cNvSpPr txBox="1"/>
            </xdr:nvSpPr>
            <xdr:spPr>
              <a:xfrm>
                <a:off x="15755181" y="6073221"/>
                <a:ext cx="56781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E8B7C9A-35F6-464B-8774-0B285EF83D2B}" type="TxLink">
                  <a:rPr lang="en-US" sz="1200" b="1" i="0" u="none" strike="noStrike">
                    <a:solidFill>
                      <a:srgbClr val="000000"/>
                    </a:solidFill>
                    <a:latin typeface="Arial"/>
                    <a:cs typeface="Arial"/>
                  </a:rPr>
                  <a:t>31</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grpSp>
        <xdr:grpSp>
          <xdr:nvGrpSpPr>
            <xdr:cNvPr id="94" name="Group 93">
              <a:extLst>
                <a:ext uri="{FF2B5EF4-FFF2-40B4-BE49-F238E27FC236}">
                  <a16:creationId xmlns:a16="http://schemas.microsoft.com/office/drawing/2014/main" id="{FA30B6FD-0C41-63D7-765C-4FF336DDA311}"/>
                </a:ext>
              </a:extLst>
            </xdr:cNvPr>
            <xdr:cNvGrpSpPr/>
          </xdr:nvGrpSpPr>
          <xdr:grpSpPr>
            <a:xfrm>
              <a:off x="13774738" y="2923571"/>
              <a:ext cx="2808286" cy="320419"/>
              <a:chOff x="13725525" y="2654299"/>
              <a:chExt cx="2808286" cy="317245"/>
            </a:xfrm>
          </xdr:grpSpPr>
          <xdr:sp macro="" textlink="'Pivot Tables'!X4">
            <xdr:nvSpPr>
              <xdr:cNvPr id="101" name="TextBox 100">
                <a:extLst>
                  <a:ext uri="{FF2B5EF4-FFF2-40B4-BE49-F238E27FC236}">
                    <a16:creationId xmlns:a16="http://schemas.microsoft.com/office/drawing/2014/main" id="{4E5B2861-D895-E389-F85F-6734DC43B9CB}"/>
                  </a:ext>
                </a:extLst>
              </xdr:cNvPr>
              <xdr:cNvSpPr txBox="1"/>
            </xdr:nvSpPr>
            <xdr:spPr>
              <a:xfrm>
                <a:off x="13725525" y="2660648"/>
                <a:ext cx="1298448"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B79E4C-939E-4D7C-83FF-E09C0B19A98D}" type="TxLink">
                  <a:rPr lang="en-US" sz="1100" b="0" i="0" u="none" strike="noStrike">
                    <a:solidFill>
                      <a:srgbClr val="757171"/>
                    </a:solidFill>
                    <a:latin typeface="Arial"/>
                    <a:cs typeface="Arial"/>
                  </a:rPr>
                  <a:t>Repairs &amp; Costs</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X5">
            <xdr:nvSpPr>
              <xdr:cNvPr id="102" name="TextBox 101">
                <a:extLst>
                  <a:ext uri="{FF2B5EF4-FFF2-40B4-BE49-F238E27FC236}">
                    <a16:creationId xmlns:a16="http://schemas.microsoft.com/office/drawing/2014/main" id="{82780D52-CF51-F4C2-6DE8-00F12A63B824}"/>
                  </a:ext>
                </a:extLst>
              </xdr:cNvPr>
              <xdr:cNvSpPr txBox="1"/>
            </xdr:nvSpPr>
            <xdr:spPr>
              <a:xfrm>
                <a:off x="15232062" y="2654299"/>
                <a:ext cx="13017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62D0B7B-A40C-4155-BACE-2DBBFDC51C38}" type="TxLink">
                  <a:rPr lang="en-US" sz="1200" b="1" i="0" u="none" strike="noStrike">
                    <a:solidFill>
                      <a:schemeClr val="tx1">
                        <a:lumMod val="65000"/>
                        <a:lumOff val="35000"/>
                      </a:schemeClr>
                    </a:solidFill>
                    <a:latin typeface="Arial"/>
                    <a:cs typeface="Arial"/>
                  </a:rPr>
                  <a:t>$2,215</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grpSp>
        <xdr:grpSp>
          <xdr:nvGrpSpPr>
            <xdr:cNvPr id="95" name="Group 94">
              <a:extLst>
                <a:ext uri="{FF2B5EF4-FFF2-40B4-BE49-F238E27FC236}">
                  <a16:creationId xmlns:a16="http://schemas.microsoft.com/office/drawing/2014/main" id="{E49E5C61-557F-E150-7DBB-BC35ABB221D5}"/>
                </a:ext>
              </a:extLst>
            </xdr:cNvPr>
            <xdr:cNvGrpSpPr/>
          </xdr:nvGrpSpPr>
          <xdr:grpSpPr>
            <a:xfrm>
              <a:off x="13779500" y="3315079"/>
              <a:ext cx="2808286" cy="317470"/>
              <a:chOff x="13725525" y="2654299"/>
              <a:chExt cx="2808286" cy="314325"/>
            </a:xfrm>
          </xdr:grpSpPr>
          <xdr:sp macro="" textlink="'Pivot Tables'!Y4">
            <xdr:nvSpPr>
              <xdr:cNvPr id="99" name="TextBox 98">
                <a:extLst>
                  <a:ext uri="{FF2B5EF4-FFF2-40B4-BE49-F238E27FC236}">
                    <a16:creationId xmlns:a16="http://schemas.microsoft.com/office/drawing/2014/main" id="{F2126A62-C946-AA2B-5C73-C3CA9E266C10}"/>
                  </a:ext>
                </a:extLst>
              </xdr:cNvPr>
              <xdr:cNvSpPr txBox="1"/>
            </xdr:nvSpPr>
            <xdr:spPr>
              <a:xfrm>
                <a:off x="13725525" y="2660648"/>
                <a:ext cx="1651000" cy="281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B15FD29-7A94-4699-AFC4-9E2B1452D040}" type="TxLink">
                  <a:rPr lang="en-US" sz="1100" b="0" i="0" u="none" strike="noStrike">
                    <a:solidFill>
                      <a:srgbClr val="757171"/>
                    </a:solidFill>
                    <a:latin typeface="Arial"/>
                    <a:cs typeface="Arial"/>
                  </a:rPr>
                  <a:t>Tolls</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Y5">
            <xdr:nvSpPr>
              <xdr:cNvPr id="100" name="TextBox 99">
                <a:extLst>
                  <a:ext uri="{FF2B5EF4-FFF2-40B4-BE49-F238E27FC236}">
                    <a16:creationId xmlns:a16="http://schemas.microsoft.com/office/drawing/2014/main" id="{CF7CF4E0-B13C-9337-6FAD-056F30B99E1B}"/>
                  </a:ext>
                </a:extLst>
              </xdr:cNvPr>
              <xdr:cNvSpPr txBox="1"/>
            </xdr:nvSpPr>
            <xdr:spPr>
              <a:xfrm>
                <a:off x="15232062" y="2654299"/>
                <a:ext cx="13017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BF7CCC6-7781-497B-B605-F6536A0A0DE3}" type="TxLink">
                  <a:rPr lang="en-US" sz="1200" b="1" i="0" u="none" strike="noStrike">
                    <a:solidFill>
                      <a:schemeClr val="tx1">
                        <a:lumMod val="65000"/>
                        <a:lumOff val="35000"/>
                      </a:schemeClr>
                    </a:solidFill>
                    <a:latin typeface="Arial"/>
                    <a:cs typeface="Arial"/>
                  </a:rPr>
                  <a:t>$7,372</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grpSp>
        <xdr:grpSp>
          <xdr:nvGrpSpPr>
            <xdr:cNvPr id="96" name="Group 95">
              <a:extLst>
                <a:ext uri="{FF2B5EF4-FFF2-40B4-BE49-F238E27FC236}">
                  <a16:creationId xmlns:a16="http://schemas.microsoft.com/office/drawing/2014/main" id="{2E52DD8A-B5E6-29EE-F410-08E494963036}"/>
                </a:ext>
              </a:extLst>
            </xdr:cNvPr>
            <xdr:cNvGrpSpPr/>
          </xdr:nvGrpSpPr>
          <xdr:grpSpPr>
            <a:xfrm>
              <a:off x="13784262" y="3703637"/>
              <a:ext cx="2808286" cy="320419"/>
              <a:chOff x="13725525" y="2654299"/>
              <a:chExt cx="2808286" cy="317245"/>
            </a:xfrm>
          </xdr:grpSpPr>
          <xdr:sp macro="" textlink="'Pivot Tables'!Z4">
            <xdr:nvSpPr>
              <xdr:cNvPr id="97" name="TextBox 96">
                <a:extLst>
                  <a:ext uri="{FF2B5EF4-FFF2-40B4-BE49-F238E27FC236}">
                    <a16:creationId xmlns:a16="http://schemas.microsoft.com/office/drawing/2014/main" id="{124980B4-CD17-FF5A-F872-0373562FCAEB}"/>
                  </a:ext>
                </a:extLst>
              </xdr:cNvPr>
              <xdr:cNvSpPr txBox="1"/>
            </xdr:nvSpPr>
            <xdr:spPr>
              <a:xfrm>
                <a:off x="13725525" y="2660648"/>
                <a:ext cx="1298448"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1BC3E8C-785A-4801-8885-39B90BF04960}" type="TxLink">
                  <a:rPr lang="en-US" sz="1100" b="0" i="0" u="none" strike="noStrike">
                    <a:solidFill>
                      <a:srgbClr val="757171"/>
                    </a:solidFill>
                    <a:latin typeface="Arial"/>
                    <a:cs typeface="Arial"/>
                  </a:rPr>
                  <a:t>Fundings</a:t>
                </a:fld>
                <a:endParaRPr lang="en-US" sz="1400" b="0">
                  <a:solidFill>
                    <a:schemeClr val="bg2">
                      <a:lumMod val="50000"/>
                    </a:schemeClr>
                  </a:solidFill>
                  <a:latin typeface="Arial" panose="020B0604020202020204" pitchFamily="34" charset="0"/>
                  <a:cs typeface="Arial" panose="020B0604020202020204" pitchFamily="34" charset="0"/>
                </a:endParaRPr>
              </a:p>
            </xdr:txBody>
          </xdr:sp>
          <xdr:sp macro="" textlink="'Pivot Tables'!Z5">
            <xdr:nvSpPr>
              <xdr:cNvPr id="98" name="TextBox 97">
                <a:extLst>
                  <a:ext uri="{FF2B5EF4-FFF2-40B4-BE49-F238E27FC236}">
                    <a16:creationId xmlns:a16="http://schemas.microsoft.com/office/drawing/2014/main" id="{1A7638D4-FD50-5944-146D-D7DA8E0980AF}"/>
                  </a:ext>
                </a:extLst>
              </xdr:cNvPr>
              <xdr:cNvSpPr txBox="1"/>
            </xdr:nvSpPr>
            <xdr:spPr>
              <a:xfrm>
                <a:off x="15232062" y="2654299"/>
                <a:ext cx="13017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E9DBAA7-5B16-485C-9F5A-7F9D228D6413}" type="TxLink">
                  <a:rPr lang="en-US" sz="1200" b="1" i="0" u="none" strike="noStrike">
                    <a:solidFill>
                      <a:schemeClr val="tx1">
                        <a:lumMod val="65000"/>
                        <a:lumOff val="35000"/>
                      </a:schemeClr>
                    </a:solidFill>
                    <a:latin typeface="Arial"/>
                    <a:cs typeface="Arial"/>
                  </a:rPr>
                  <a:t>$1,196</a:t>
                </a:fld>
                <a:endParaRPr lang="en-US" sz="1400" b="0">
                  <a:solidFill>
                    <a:schemeClr val="tx1">
                      <a:lumMod val="65000"/>
                      <a:lumOff val="35000"/>
                    </a:schemeClr>
                  </a:solidFill>
                  <a:latin typeface="Arial" panose="020B0604020202020204" pitchFamily="34" charset="0"/>
                  <a:cs typeface="Arial" panose="020B0604020202020204" pitchFamily="34" charset="0"/>
                </a:endParaRPr>
              </a:p>
            </xdr:txBody>
          </xdr:sp>
        </xdr:grpSp>
      </xdr:grpSp>
    </xdr:grpSp>
    <xdr:clientData/>
  </xdr:twoCellAnchor>
  <xdr:twoCellAnchor>
    <xdr:from>
      <xdr:col>22</xdr:col>
      <xdr:colOff>441324</xdr:colOff>
      <xdr:row>28</xdr:row>
      <xdr:rowOff>28574</xdr:rowOff>
    </xdr:from>
    <xdr:to>
      <xdr:col>27</xdr:col>
      <xdr:colOff>12699</xdr:colOff>
      <xdr:row>28</xdr:row>
      <xdr:rowOff>36511</xdr:rowOff>
    </xdr:to>
    <xdr:cxnSp macro="">
      <xdr:nvCxnSpPr>
        <xdr:cNvPr id="107" name="Straight Connector 106">
          <a:extLst>
            <a:ext uri="{FF2B5EF4-FFF2-40B4-BE49-F238E27FC236}">
              <a16:creationId xmlns:a16="http://schemas.microsoft.com/office/drawing/2014/main" id="{92E08D7B-933F-3894-7FB0-98EB94A9E4C8}"/>
            </a:ext>
          </a:extLst>
        </xdr:cNvPr>
        <xdr:cNvCxnSpPr/>
      </xdr:nvCxnSpPr>
      <xdr:spPr>
        <a:xfrm flipV="1">
          <a:off x="13887449" y="5140324"/>
          <a:ext cx="2627313" cy="7937"/>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420863</xdr:colOff>
      <xdr:row>30</xdr:row>
      <xdr:rowOff>6349</xdr:rowOff>
    </xdr:from>
    <xdr:to>
      <xdr:col>26</xdr:col>
      <xdr:colOff>599016</xdr:colOff>
      <xdr:row>30</xdr:row>
      <xdr:rowOff>14286</xdr:rowOff>
    </xdr:to>
    <xdr:cxnSp macro="">
      <xdr:nvCxnSpPr>
        <xdr:cNvPr id="108" name="Straight Connector 107">
          <a:extLst>
            <a:ext uri="{FF2B5EF4-FFF2-40B4-BE49-F238E27FC236}">
              <a16:creationId xmlns:a16="http://schemas.microsoft.com/office/drawing/2014/main" id="{8BA6FF31-1C71-5DDB-013C-CA5CE330AEB8}"/>
            </a:ext>
          </a:extLst>
        </xdr:cNvPr>
        <xdr:cNvCxnSpPr/>
      </xdr:nvCxnSpPr>
      <xdr:spPr>
        <a:xfrm flipV="1">
          <a:off x="13769974" y="5509682"/>
          <a:ext cx="2605264" cy="7937"/>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429505</xdr:colOff>
      <xdr:row>32</xdr:row>
      <xdr:rowOff>62618</xdr:rowOff>
    </xdr:from>
    <xdr:to>
      <xdr:col>27</xdr:col>
      <xdr:colOff>880</xdr:colOff>
      <xdr:row>32</xdr:row>
      <xdr:rowOff>70555</xdr:rowOff>
    </xdr:to>
    <xdr:cxnSp macro="">
      <xdr:nvCxnSpPr>
        <xdr:cNvPr id="109" name="Straight Connector 108">
          <a:extLst>
            <a:ext uri="{FF2B5EF4-FFF2-40B4-BE49-F238E27FC236}">
              <a16:creationId xmlns:a16="http://schemas.microsoft.com/office/drawing/2014/main" id="{6990BAC9-A715-5C85-788C-0629262E98A6}"/>
            </a:ext>
          </a:extLst>
        </xdr:cNvPr>
        <xdr:cNvCxnSpPr/>
      </xdr:nvCxnSpPr>
      <xdr:spPr>
        <a:xfrm flipV="1">
          <a:off x="13778616" y="5932840"/>
          <a:ext cx="2605264" cy="7937"/>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416982</xdr:colOff>
      <xdr:row>6</xdr:row>
      <xdr:rowOff>83608</xdr:rowOff>
    </xdr:from>
    <xdr:to>
      <xdr:col>27</xdr:col>
      <xdr:colOff>267404</xdr:colOff>
      <xdr:row>8</xdr:row>
      <xdr:rowOff>173919</xdr:rowOff>
    </xdr:to>
    <xdr:grpSp>
      <xdr:nvGrpSpPr>
        <xdr:cNvPr id="117" name="Group 116">
          <a:hlinkClick xmlns:r="http://schemas.openxmlformats.org/officeDocument/2006/relationships" r:id="rId4" tooltip="Data Source"/>
          <a:extLst>
            <a:ext uri="{FF2B5EF4-FFF2-40B4-BE49-F238E27FC236}">
              <a16:creationId xmlns:a16="http://schemas.microsoft.com/office/drawing/2014/main" id="{38EDC235-E7F3-40A0-04E0-5CE2EBD496A2}"/>
            </a:ext>
          </a:extLst>
        </xdr:cNvPr>
        <xdr:cNvGrpSpPr/>
      </xdr:nvGrpSpPr>
      <xdr:grpSpPr>
        <a:xfrm>
          <a:off x="16300020" y="1192849"/>
          <a:ext cx="461308" cy="460057"/>
          <a:chOff x="16186149" y="1339497"/>
          <a:chExt cx="457200" cy="457200"/>
        </a:xfrm>
      </xdr:grpSpPr>
      <xdr:sp macro="" textlink="">
        <xdr:nvSpPr>
          <xdr:cNvPr id="111" name="Rectangle: Rounded Corners 110">
            <a:extLst>
              <a:ext uri="{FF2B5EF4-FFF2-40B4-BE49-F238E27FC236}">
                <a16:creationId xmlns:a16="http://schemas.microsoft.com/office/drawing/2014/main" id="{3B273291-3EAD-4021-7508-2FF0806995B4}"/>
              </a:ext>
            </a:extLst>
          </xdr:cNvPr>
          <xdr:cNvSpPr/>
        </xdr:nvSpPr>
        <xdr:spPr>
          <a:xfrm>
            <a:off x="16186149" y="1339497"/>
            <a:ext cx="457200" cy="457200"/>
          </a:xfrm>
          <a:prstGeom prst="roundRect">
            <a:avLst/>
          </a:prstGeom>
          <a:solidFill>
            <a:srgbClr val="E3E1DC"/>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100"/>
          </a:p>
        </xdr:txBody>
      </xdr:sp>
      <xdr:pic>
        <xdr:nvPicPr>
          <xdr:cNvPr id="116" name="Graphic 115" descr="Single gear with solid fill">
            <a:extLst>
              <a:ext uri="{FF2B5EF4-FFF2-40B4-BE49-F238E27FC236}">
                <a16:creationId xmlns:a16="http://schemas.microsoft.com/office/drawing/2014/main" id="{5555CA8E-B2CE-6BF9-FE62-C1BCFA501D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241891" y="1389944"/>
            <a:ext cx="352776" cy="352776"/>
          </a:xfrm>
          <a:prstGeom prst="rect">
            <a:avLst/>
          </a:prstGeom>
        </xdr:spPr>
      </xdr:pic>
    </xdr:grpSp>
    <xdr:clientData/>
  </xdr:twoCellAnchor>
  <xdr:twoCellAnchor editAs="oneCell">
    <xdr:from>
      <xdr:col>11</xdr:col>
      <xdr:colOff>190498</xdr:colOff>
      <xdr:row>6</xdr:row>
      <xdr:rowOff>56445</xdr:rowOff>
    </xdr:from>
    <xdr:to>
      <xdr:col>22</xdr:col>
      <xdr:colOff>500944</xdr:colOff>
      <xdr:row>8</xdr:row>
      <xdr:rowOff>98777</xdr:rowOff>
    </xdr:to>
    <mc:AlternateContent xmlns:mc="http://schemas.openxmlformats.org/markup-compatibility/2006">
      <mc:Choice xmlns:a14="http://schemas.microsoft.com/office/drawing/2010/main" Requires="a14">
        <xdr:graphicFrame macro="">
          <xdr:nvGraphicFramePr>
            <xdr:cNvPr id="119" name="Month">
              <a:extLst>
                <a:ext uri="{FF2B5EF4-FFF2-40B4-BE49-F238E27FC236}">
                  <a16:creationId xmlns:a16="http://schemas.microsoft.com/office/drawing/2014/main" id="{93338DD7-9710-4611-BCEF-494058D19DD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10245" y="1165686"/>
              <a:ext cx="7030193" cy="4120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418925</xdr:colOff>
      <xdr:row>10</xdr:row>
      <xdr:rowOff>13759</xdr:rowOff>
    </xdr:from>
    <xdr:to>
      <xdr:col>1</xdr:col>
      <xdr:colOff>143758</xdr:colOff>
      <xdr:row>11</xdr:row>
      <xdr:rowOff>39512</xdr:rowOff>
    </xdr:to>
    <xdr:sp macro="" textlink="'Pivot Tables'!AD9">
      <xdr:nvSpPr>
        <xdr:cNvPr id="121" name="TextBox 120">
          <a:extLst>
            <a:ext uri="{FF2B5EF4-FFF2-40B4-BE49-F238E27FC236}">
              <a16:creationId xmlns:a16="http://schemas.microsoft.com/office/drawing/2014/main" id="{26D2989F-388F-C4ED-6DB4-7FC8F95A35B9}"/>
            </a:ext>
          </a:extLst>
        </xdr:cNvPr>
        <xdr:cNvSpPr txBox="1"/>
      </xdr:nvSpPr>
      <xdr:spPr>
        <a:xfrm>
          <a:off x="418925" y="1848203"/>
          <a:ext cx="331611" cy="209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C8B354-5BFB-4A77-915D-1187442ECB07}" type="TxLink">
            <a:rPr lang="en-US" sz="1100" b="0" i="0" u="none" strike="noStrike">
              <a:solidFill>
                <a:srgbClr val="FF0000"/>
              </a:solidFill>
              <a:latin typeface="Calibri"/>
              <a:ea typeface="Calibri"/>
              <a:cs typeface="Calibri"/>
            </a:rPr>
            <a:t> </a:t>
          </a:fld>
          <a:endParaRPr lang="en-US" sz="1200" b="0">
            <a:latin typeface="Arial" panose="020B0604020202020204" pitchFamily="34" charset="0"/>
            <a:cs typeface="Arial" panose="020B0604020202020204" pitchFamily="34" charset="0"/>
          </a:endParaRPr>
        </a:p>
      </xdr:txBody>
    </xdr:sp>
    <xdr:clientData/>
  </xdr:twoCellAnchor>
  <xdr:twoCellAnchor>
    <xdr:from>
      <xdr:col>6</xdr:col>
      <xdr:colOff>176390</xdr:colOff>
      <xdr:row>22</xdr:row>
      <xdr:rowOff>71968</xdr:rowOff>
    </xdr:from>
    <xdr:to>
      <xdr:col>22</xdr:col>
      <xdr:colOff>63500</xdr:colOff>
      <xdr:row>31</xdr:row>
      <xdr:rowOff>39456</xdr:rowOff>
    </xdr:to>
    <xdr:grpSp>
      <xdr:nvGrpSpPr>
        <xdr:cNvPr id="153" name="Group 152">
          <a:extLst>
            <a:ext uri="{FF2B5EF4-FFF2-40B4-BE49-F238E27FC236}">
              <a16:creationId xmlns:a16="http://schemas.microsoft.com/office/drawing/2014/main" id="{823F957C-424D-E34A-AADC-2D99DBA1D6D0}"/>
            </a:ext>
          </a:extLst>
        </xdr:cNvPr>
        <xdr:cNvGrpSpPr/>
      </xdr:nvGrpSpPr>
      <xdr:grpSpPr>
        <a:xfrm>
          <a:off x="3841706" y="4139183"/>
          <a:ext cx="9661288" cy="1631349"/>
          <a:chOff x="3817132" y="4107746"/>
          <a:chExt cx="9567256" cy="1618488"/>
        </a:xfrm>
      </xdr:grpSpPr>
      <xdr:sp macro="" textlink="">
        <xdr:nvSpPr>
          <xdr:cNvPr id="148" name="Rectangle: Rounded Corners 147">
            <a:extLst>
              <a:ext uri="{FF2B5EF4-FFF2-40B4-BE49-F238E27FC236}">
                <a16:creationId xmlns:a16="http://schemas.microsoft.com/office/drawing/2014/main" id="{76A17206-A4B2-BF66-876C-DBDB74EAC013}"/>
              </a:ext>
            </a:extLst>
          </xdr:cNvPr>
          <xdr:cNvSpPr/>
        </xdr:nvSpPr>
        <xdr:spPr>
          <a:xfrm>
            <a:off x="3817132" y="4107746"/>
            <a:ext cx="9567256" cy="1618488"/>
          </a:xfrm>
          <a:prstGeom prst="roundRect">
            <a:avLst>
              <a:gd name="adj" fmla="val 11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47" name="Chart 146">
            <a:extLst>
              <a:ext uri="{FF2B5EF4-FFF2-40B4-BE49-F238E27FC236}">
                <a16:creationId xmlns:a16="http://schemas.microsoft.com/office/drawing/2014/main" id="{30F6A201-37D6-4227-891B-EAD1211634B6}"/>
              </a:ext>
            </a:extLst>
          </xdr:cNvPr>
          <xdr:cNvGraphicFramePr>
            <a:graphicFrameLocks/>
          </xdr:cNvGraphicFramePr>
        </xdr:nvGraphicFramePr>
        <xdr:xfrm>
          <a:off x="3845673" y="4134555"/>
          <a:ext cx="9405057" cy="15240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50" name="TextBox 149">
            <a:extLst>
              <a:ext uri="{FF2B5EF4-FFF2-40B4-BE49-F238E27FC236}">
                <a16:creationId xmlns:a16="http://schemas.microsoft.com/office/drawing/2014/main" id="{6FCF96E5-C75C-35FE-CC92-7A0973F98875}"/>
              </a:ext>
            </a:extLst>
          </xdr:cNvPr>
          <xdr:cNvSpPr txBox="1"/>
        </xdr:nvSpPr>
        <xdr:spPr>
          <a:xfrm>
            <a:off x="4021646" y="4254499"/>
            <a:ext cx="1629834" cy="268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panose="020B0604020202020204" pitchFamily="34" charset="0"/>
                <a:cs typeface="Arial" panose="020B0604020202020204" pitchFamily="34" charset="0"/>
              </a:rPr>
              <a:t>Income &amp; Expenses</a:t>
            </a:r>
          </a:p>
        </xdr:txBody>
      </xdr:sp>
    </xdr:grpSp>
    <xdr:clientData/>
  </xdr:twoCellAnchor>
  <xdr:twoCellAnchor>
    <xdr:from>
      <xdr:col>1</xdr:col>
      <xdr:colOff>46566</xdr:colOff>
      <xdr:row>21</xdr:row>
      <xdr:rowOff>110067</xdr:rowOff>
    </xdr:from>
    <xdr:to>
      <xdr:col>3</xdr:col>
      <xdr:colOff>462845</xdr:colOff>
      <xdr:row>23</xdr:row>
      <xdr:rowOff>11289</xdr:rowOff>
    </xdr:to>
    <xdr:sp macro="" textlink="">
      <xdr:nvSpPr>
        <xdr:cNvPr id="151" name="TextBox 150">
          <a:extLst>
            <a:ext uri="{FF2B5EF4-FFF2-40B4-BE49-F238E27FC236}">
              <a16:creationId xmlns:a16="http://schemas.microsoft.com/office/drawing/2014/main" id="{23B8A98E-09FD-66B8-E764-4675A4C7FEB8}"/>
            </a:ext>
          </a:extLst>
        </xdr:cNvPr>
        <xdr:cNvSpPr txBox="1"/>
      </xdr:nvSpPr>
      <xdr:spPr>
        <a:xfrm>
          <a:off x="653344" y="3962400"/>
          <a:ext cx="1629834" cy="268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2">
                  <a:lumMod val="50000"/>
                </a:schemeClr>
              </a:solidFill>
              <a:latin typeface="Arial" panose="020B0604020202020204" pitchFamily="34" charset="0"/>
              <a:ea typeface="+mn-ea"/>
              <a:cs typeface="Arial" panose="020B0604020202020204" pitchFamily="34" charset="0"/>
            </a:rPr>
            <a:t>Driver Payroll</a:t>
          </a:r>
        </a:p>
      </xdr:txBody>
    </xdr:sp>
    <xdr:clientData/>
  </xdr:twoCellAnchor>
  <xdr:twoCellAnchor>
    <xdr:from>
      <xdr:col>0</xdr:col>
      <xdr:colOff>555977</xdr:colOff>
      <xdr:row>28</xdr:row>
      <xdr:rowOff>88547</xdr:rowOff>
    </xdr:from>
    <xdr:to>
      <xdr:col>3</xdr:col>
      <xdr:colOff>131233</xdr:colOff>
      <xdr:row>31</xdr:row>
      <xdr:rowOff>75847</xdr:rowOff>
    </xdr:to>
    <xdr:grpSp>
      <xdr:nvGrpSpPr>
        <xdr:cNvPr id="175" name="Group 174">
          <a:extLst>
            <a:ext uri="{FF2B5EF4-FFF2-40B4-BE49-F238E27FC236}">
              <a16:creationId xmlns:a16="http://schemas.microsoft.com/office/drawing/2014/main" id="{8A9672C1-B000-7EC5-8FE1-1DCE7ECE781C}"/>
            </a:ext>
          </a:extLst>
        </xdr:cNvPr>
        <xdr:cNvGrpSpPr/>
      </xdr:nvGrpSpPr>
      <xdr:grpSpPr>
        <a:xfrm>
          <a:off x="555977" y="5265003"/>
          <a:ext cx="1407914" cy="541920"/>
          <a:chOff x="917927" y="5103989"/>
          <a:chExt cx="1395589" cy="537634"/>
        </a:xfrm>
      </xdr:grpSpPr>
      <xdr:sp macro="" textlink="'Pivot Tables'!AM4">
        <xdr:nvSpPr>
          <xdr:cNvPr id="158" name="TextBox 157">
            <a:extLst>
              <a:ext uri="{FF2B5EF4-FFF2-40B4-BE49-F238E27FC236}">
                <a16:creationId xmlns:a16="http://schemas.microsoft.com/office/drawing/2014/main" id="{4109CFBF-5599-6D4D-E92D-C45E332E8EDE}"/>
              </a:ext>
            </a:extLst>
          </xdr:cNvPr>
          <xdr:cNvSpPr txBox="1"/>
        </xdr:nvSpPr>
        <xdr:spPr>
          <a:xfrm>
            <a:off x="917927" y="5290256"/>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ECAF5-57FA-45AB-BB54-CDFA19E0837B}" type="TxLink">
              <a:rPr lang="en-US" sz="1200" b="1" i="0" u="none" strike="noStrike">
                <a:solidFill>
                  <a:srgbClr val="757171"/>
                </a:solidFill>
                <a:latin typeface="Arial"/>
                <a:ea typeface="+mn-ea"/>
                <a:cs typeface="Arial"/>
              </a:rPr>
              <a:pPr algn="ctr"/>
              <a:t>Miles</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AM5">
        <xdr:nvSpPr>
          <xdr:cNvPr id="159" name="TextBox 158">
            <a:extLst>
              <a:ext uri="{FF2B5EF4-FFF2-40B4-BE49-F238E27FC236}">
                <a16:creationId xmlns:a16="http://schemas.microsoft.com/office/drawing/2014/main" id="{AED5208A-0060-83D0-91A7-F99A37ED443A}"/>
              </a:ext>
            </a:extLst>
          </xdr:cNvPr>
          <xdr:cNvSpPr txBox="1"/>
        </xdr:nvSpPr>
        <xdr:spPr>
          <a:xfrm>
            <a:off x="917927" y="5103989"/>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BC7A760-1C7D-43B0-B5C2-429DFCAB3CA6}" type="TxLink">
              <a:rPr lang="en-US" sz="1200" b="1" i="0" u="none" strike="noStrike">
                <a:solidFill>
                  <a:srgbClr val="000000"/>
                </a:solidFill>
                <a:latin typeface="Arial"/>
                <a:ea typeface="+mn-ea"/>
                <a:cs typeface="Arial"/>
              </a:rPr>
              <a:pPr algn="ctr"/>
              <a:t>4,941</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574323</xdr:colOff>
      <xdr:row>32</xdr:row>
      <xdr:rowOff>149225</xdr:rowOff>
    </xdr:from>
    <xdr:to>
      <xdr:col>3</xdr:col>
      <xdr:colOff>166512</xdr:colOff>
      <xdr:row>35</xdr:row>
      <xdr:rowOff>136525</xdr:rowOff>
    </xdr:to>
    <xdr:grpSp>
      <xdr:nvGrpSpPr>
        <xdr:cNvPr id="176" name="Group 175">
          <a:extLst>
            <a:ext uri="{FF2B5EF4-FFF2-40B4-BE49-F238E27FC236}">
              <a16:creationId xmlns:a16="http://schemas.microsoft.com/office/drawing/2014/main" id="{87446858-C083-2AD7-6C50-02A720041592}"/>
            </a:ext>
          </a:extLst>
        </xdr:cNvPr>
        <xdr:cNvGrpSpPr/>
      </xdr:nvGrpSpPr>
      <xdr:grpSpPr>
        <a:xfrm>
          <a:off x="574323" y="6065174"/>
          <a:ext cx="1424847" cy="541921"/>
          <a:chOff x="905932" y="5785555"/>
          <a:chExt cx="1412522" cy="537634"/>
        </a:xfrm>
      </xdr:grpSpPr>
      <xdr:sp macro="" textlink="'Pivot Tables'!AN4">
        <xdr:nvSpPr>
          <xdr:cNvPr id="161" name="TextBox 160">
            <a:extLst>
              <a:ext uri="{FF2B5EF4-FFF2-40B4-BE49-F238E27FC236}">
                <a16:creationId xmlns:a16="http://schemas.microsoft.com/office/drawing/2014/main" id="{BB412556-7391-5E5F-4D37-A5110AF02A12}"/>
              </a:ext>
            </a:extLst>
          </xdr:cNvPr>
          <xdr:cNvSpPr txBox="1"/>
        </xdr:nvSpPr>
        <xdr:spPr>
          <a:xfrm>
            <a:off x="922865" y="5971822"/>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566F7C-F50F-4170-9B68-86649F25F081}" type="TxLink">
              <a:rPr lang="en-US" sz="1200" b="1" i="0" u="none" strike="noStrike">
                <a:solidFill>
                  <a:srgbClr val="757171"/>
                </a:solidFill>
                <a:latin typeface="Arial"/>
                <a:ea typeface="+mn-ea"/>
                <a:cs typeface="Arial"/>
              </a:rPr>
              <a:pPr algn="ctr"/>
              <a:t>Rate Per Miles</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AN5">
        <xdr:nvSpPr>
          <xdr:cNvPr id="162" name="TextBox 161">
            <a:extLst>
              <a:ext uri="{FF2B5EF4-FFF2-40B4-BE49-F238E27FC236}">
                <a16:creationId xmlns:a16="http://schemas.microsoft.com/office/drawing/2014/main" id="{AD3808E6-33FE-5E3E-942F-91CF6E738A26}"/>
              </a:ext>
            </a:extLst>
          </xdr:cNvPr>
          <xdr:cNvSpPr txBox="1"/>
        </xdr:nvSpPr>
        <xdr:spPr>
          <a:xfrm>
            <a:off x="905932" y="5785555"/>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A7410D-2C2C-4EE8-A6AC-351BDE4D2753}" type="TxLink">
              <a:rPr lang="en-US" sz="1200" b="1" i="0" u="none" strike="noStrike">
                <a:solidFill>
                  <a:srgbClr val="000000"/>
                </a:solidFill>
                <a:latin typeface="Arial"/>
                <a:ea typeface="+mn-ea"/>
                <a:cs typeface="Arial"/>
              </a:rPr>
              <a:pPr algn="ctr"/>
              <a:t>$3,459</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3</xdr:col>
      <xdr:colOff>271637</xdr:colOff>
      <xdr:row>24</xdr:row>
      <xdr:rowOff>33161</xdr:rowOff>
    </xdr:from>
    <xdr:to>
      <xdr:col>5</xdr:col>
      <xdr:colOff>457904</xdr:colOff>
      <xdr:row>27</xdr:row>
      <xdr:rowOff>34573</xdr:rowOff>
    </xdr:to>
    <xdr:grpSp>
      <xdr:nvGrpSpPr>
        <xdr:cNvPr id="163" name="Group 162">
          <a:extLst>
            <a:ext uri="{FF2B5EF4-FFF2-40B4-BE49-F238E27FC236}">
              <a16:creationId xmlns:a16="http://schemas.microsoft.com/office/drawing/2014/main" id="{9EDBFBA4-9B04-FC86-1609-C08E8E180831}"/>
            </a:ext>
          </a:extLst>
        </xdr:cNvPr>
        <xdr:cNvGrpSpPr/>
      </xdr:nvGrpSpPr>
      <xdr:grpSpPr>
        <a:xfrm>
          <a:off x="2104295" y="4470123"/>
          <a:ext cx="1408039" cy="556032"/>
          <a:chOff x="1052688" y="4415366"/>
          <a:chExt cx="1399823" cy="551745"/>
        </a:xfrm>
      </xdr:grpSpPr>
      <xdr:sp macro="" textlink="'Pivot Tables'!AO4">
        <xdr:nvSpPr>
          <xdr:cNvPr id="164" name="TextBox 163">
            <a:extLst>
              <a:ext uri="{FF2B5EF4-FFF2-40B4-BE49-F238E27FC236}">
                <a16:creationId xmlns:a16="http://schemas.microsoft.com/office/drawing/2014/main" id="{57378C51-28FB-4002-E619-8F92F310FDD7}"/>
              </a:ext>
            </a:extLst>
          </xdr:cNvPr>
          <xdr:cNvSpPr txBox="1"/>
        </xdr:nvSpPr>
        <xdr:spPr>
          <a:xfrm>
            <a:off x="1052688" y="4615744"/>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5508DC-0018-4B89-B7C4-FD3915597DD2}" type="TxLink">
              <a:rPr lang="en-US" sz="1200" b="1" i="0" u="none" strike="noStrike">
                <a:solidFill>
                  <a:srgbClr val="757171"/>
                </a:solidFill>
                <a:latin typeface="Arial"/>
                <a:ea typeface="+mn-ea"/>
                <a:cs typeface="Arial"/>
              </a:rPr>
              <a:pPr algn="ctr"/>
              <a:t>Extra Stops</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AO5">
        <xdr:nvSpPr>
          <xdr:cNvPr id="165" name="TextBox 164">
            <a:extLst>
              <a:ext uri="{FF2B5EF4-FFF2-40B4-BE49-F238E27FC236}">
                <a16:creationId xmlns:a16="http://schemas.microsoft.com/office/drawing/2014/main" id="{C0029630-74CC-2531-FEB1-68E88F2208D4}"/>
              </a:ext>
            </a:extLst>
          </xdr:cNvPr>
          <xdr:cNvSpPr txBox="1"/>
        </xdr:nvSpPr>
        <xdr:spPr>
          <a:xfrm>
            <a:off x="1056922" y="4415366"/>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1055D3-6B6C-4D54-8881-F51DE76701B9}" type="TxLink">
              <a:rPr lang="en-US" sz="1200" b="1" i="0" u="none" strike="noStrike">
                <a:solidFill>
                  <a:srgbClr val="000000"/>
                </a:solidFill>
                <a:latin typeface="Arial"/>
                <a:ea typeface="+mn-ea"/>
                <a:cs typeface="Arial"/>
              </a:rPr>
              <a:pPr algn="ctr"/>
              <a:t>$1,400</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3</xdr:col>
      <xdr:colOff>268109</xdr:colOff>
      <xdr:row>28</xdr:row>
      <xdr:rowOff>102658</xdr:rowOff>
    </xdr:from>
    <xdr:to>
      <xdr:col>5</xdr:col>
      <xdr:colOff>461431</xdr:colOff>
      <xdr:row>31</xdr:row>
      <xdr:rowOff>61736</xdr:rowOff>
    </xdr:to>
    <xdr:grpSp>
      <xdr:nvGrpSpPr>
        <xdr:cNvPr id="166" name="Group 165">
          <a:extLst>
            <a:ext uri="{FF2B5EF4-FFF2-40B4-BE49-F238E27FC236}">
              <a16:creationId xmlns:a16="http://schemas.microsoft.com/office/drawing/2014/main" id="{0AD06817-A1D8-FA8E-B1FE-58FA86945F9C}"/>
            </a:ext>
          </a:extLst>
        </xdr:cNvPr>
        <xdr:cNvGrpSpPr/>
      </xdr:nvGrpSpPr>
      <xdr:grpSpPr>
        <a:xfrm>
          <a:off x="2100767" y="5279114"/>
          <a:ext cx="1415094" cy="513698"/>
          <a:chOff x="1045633" y="4415366"/>
          <a:chExt cx="1406878" cy="509412"/>
        </a:xfrm>
      </xdr:grpSpPr>
      <xdr:sp macro="" textlink="'Pivot Tables'!AP4">
        <xdr:nvSpPr>
          <xdr:cNvPr id="167" name="TextBox 166">
            <a:extLst>
              <a:ext uri="{FF2B5EF4-FFF2-40B4-BE49-F238E27FC236}">
                <a16:creationId xmlns:a16="http://schemas.microsoft.com/office/drawing/2014/main" id="{35876B91-E614-FFEC-246E-7A0DF75C9C76}"/>
              </a:ext>
            </a:extLst>
          </xdr:cNvPr>
          <xdr:cNvSpPr txBox="1"/>
        </xdr:nvSpPr>
        <xdr:spPr>
          <a:xfrm>
            <a:off x="1045633" y="4573411"/>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D4F2C1-8D04-410B-89BC-DA536EE2F911}" type="TxLink">
              <a:rPr lang="en-US" sz="1200" b="1" i="0" u="none" strike="noStrike">
                <a:solidFill>
                  <a:srgbClr val="757171"/>
                </a:solidFill>
                <a:latin typeface="Arial"/>
                <a:ea typeface="+mn-ea"/>
                <a:cs typeface="Arial"/>
              </a:rPr>
              <a:pPr algn="ctr"/>
              <a:t>Extra Pay</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AP5">
        <xdr:nvSpPr>
          <xdr:cNvPr id="168" name="TextBox 167">
            <a:extLst>
              <a:ext uri="{FF2B5EF4-FFF2-40B4-BE49-F238E27FC236}">
                <a16:creationId xmlns:a16="http://schemas.microsoft.com/office/drawing/2014/main" id="{25A6DB93-393F-FDF4-667E-A5C85FD8A0A4}"/>
              </a:ext>
            </a:extLst>
          </xdr:cNvPr>
          <xdr:cNvSpPr txBox="1"/>
        </xdr:nvSpPr>
        <xdr:spPr>
          <a:xfrm>
            <a:off x="1056922" y="4415366"/>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751145-B763-4669-A41F-8884DC1271A9}" type="TxLink">
              <a:rPr lang="en-US" sz="1200" b="1" i="0" u="none" strike="noStrike">
                <a:solidFill>
                  <a:srgbClr val="000000"/>
                </a:solidFill>
                <a:latin typeface="Arial"/>
                <a:ea typeface="+mn-ea"/>
                <a:cs typeface="Arial"/>
              </a:rPr>
              <a:pPr algn="ctr"/>
              <a:t>$347</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3</xdr:col>
      <xdr:colOff>225775</xdr:colOff>
      <xdr:row>32</xdr:row>
      <xdr:rowOff>152753</xdr:rowOff>
    </xdr:from>
    <xdr:to>
      <xdr:col>5</xdr:col>
      <xdr:colOff>536221</xdr:colOff>
      <xdr:row>35</xdr:row>
      <xdr:rowOff>132997</xdr:rowOff>
    </xdr:to>
    <xdr:grpSp>
      <xdr:nvGrpSpPr>
        <xdr:cNvPr id="169" name="Group 168">
          <a:extLst>
            <a:ext uri="{FF2B5EF4-FFF2-40B4-BE49-F238E27FC236}">
              <a16:creationId xmlns:a16="http://schemas.microsoft.com/office/drawing/2014/main" id="{75BCF37B-C76E-8A35-2F33-D50388BE4AD8}"/>
            </a:ext>
          </a:extLst>
        </xdr:cNvPr>
        <xdr:cNvGrpSpPr/>
      </xdr:nvGrpSpPr>
      <xdr:grpSpPr>
        <a:xfrm>
          <a:off x="2058433" y="6068702"/>
          <a:ext cx="1532218" cy="534865"/>
          <a:chOff x="1045632" y="4415366"/>
          <a:chExt cx="1524002" cy="530578"/>
        </a:xfrm>
      </xdr:grpSpPr>
      <xdr:sp macro="" textlink="'Pivot Tables'!AQ4">
        <xdr:nvSpPr>
          <xdr:cNvPr id="170" name="TextBox 169">
            <a:extLst>
              <a:ext uri="{FF2B5EF4-FFF2-40B4-BE49-F238E27FC236}">
                <a16:creationId xmlns:a16="http://schemas.microsoft.com/office/drawing/2014/main" id="{B532DE1C-3016-1296-7546-8BF76C1D0A1F}"/>
              </a:ext>
            </a:extLst>
          </xdr:cNvPr>
          <xdr:cNvSpPr txBox="1"/>
        </xdr:nvSpPr>
        <xdr:spPr>
          <a:xfrm>
            <a:off x="1045632" y="4594577"/>
            <a:ext cx="1524002"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BF8F26-8197-4707-9730-135B789CE80E}" type="TxLink">
              <a:rPr lang="en-US" sz="1200" b="1" i="0" u="none" strike="noStrike">
                <a:solidFill>
                  <a:srgbClr val="757171"/>
                </a:solidFill>
                <a:latin typeface="Arial"/>
                <a:ea typeface="+mn-ea"/>
                <a:cs typeface="Arial"/>
              </a:rPr>
              <a:pPr algn="ctr"/>
              <a:t>Costs Driver Paid</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AQ5">
        <xdr:nvSpPr>
          <xdr:cNvPr id="171" name="TextBox 170">
            <a:extLst>
              <a:ext uri="{FF2B5EF4-FFF2-40B4-BE49-F238E27FC236}">
                <a16:creationId xmlns:a16="http://schemas.microsoft.com/office/drawing/2014/main" id="{005EA9F9-E84C-F270-2F98-E28B622FCB3B}"/>
              </a:ext>
            </a:extLst>
          </xdr:cNvPr>
          <xdr:cNvSpPr txBox="1"/>
        </xdr:nvSpPr>
        <xdr:spPr>
          <a:xfrm>
            <a:off x="1056922" y="4415366"/>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B2F211-353F-4194-87F5-53AB08A8CC5C}" type="TxLink">
              <a:rPr lang="en-US" sz="1200" b="1" i="0" u="none" strike="noStrike">
                <a:solidFill>
                  <a:srgbClr val="000000"/>
                </a:solidFill>
                <a:latin typeface="Arial"/>
                <a:ea typeface="+mn-ea"/>
                <a:cs typeface="Arial"/>
              </a:rPr>
              <a:pPr algn="ctr"/>
              <a:t>$795</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579966</xdr:colOff>
      <xdr:row>24</xdr:row>
      <xdr:rowOff>61383</xdr:rowOff>
    </xdr:from>
    <xdr:to>
      <xdr:col>3</xdr:col>
      <xdr:colOff>159456</xdr:colOff>
      <xdr:row>27</xdr:row>
      <xdr:rowOff>6351</xdr:rowOff>
    </xdr:to>
    <xdr:grpSp>
      <xdr:nvGrpSpPr>
        <xdr:cNvPr id="174" name="Group 173">
          <a:extLst>
            <a:ext uri="{FF2B5EF4-FFF2-40B4-BE49-F238E27FC236}">
              <a16:creationId xmlns:a16="http://schemas.microsoft.com/office/drawing/2014/main" id="{E459A7EC-65C8-4B99-16F3-0E8F5BC393EA}"/>
            </a:ext>
          </a:extLst>
        </xdr:cNvPr>
        <xdr:cNvGrpSpPr/>
      </xdr:nvGrpSpPr>
      <xdr:grpSpPr>
        <a:xfrm>
          <a:off x="579966" y="4498345"/>
          <a:ext cx="1412148" cy="499588"/>
          <a:chOff x="951088" y="4450644"/>
          <a:chExt cx="1399823" cy="495301"/>
        </a:xfrm>
      </xdr:grpSpPr>
      <xdr:sp macro="" textlink="'Pivot Tables'!AL4">
        <xdr:nvSpPr>
          <xdr:cNvPr id="154" name="TextBox 153">
            <a:extLst>
              <a:ext uri="{FF2B5EF4-FFF2-40B4-BE49-F238E27FC236}">
                <a16:creationId xmlns:a16="http://schemas.microsoft.com/office/drawing/2014/main" id="{7C8CB9CF-AC58-296F-4977-F61E145AE315}"/>
              </a:ext>
            </a:extLst>
          </xdr:cNvPr>
          <xdr:cNvSpPr txBox="1"/>
        </xdr:nvSpPr>
        <xdr:spPr>
          <a:xfrm>
            <a:off x="951088" y="4594578"/>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CF8B7D-49FE-4365-966C-1D3AA66071A8}" type="TxLink">
              <a:rPr lang="en-US" sz="1200" b="1" i="0" u="none" strike="noStrike">
                <a:solidFill>
                  <a:srgbClr val="757171"/>
                </a:solidFill>
                <a:latin typeface="Arial"/>
                <a:ea typeface="+mn-ea"/>
                <a:cs typeface="Arial"/>
              </a:rPr>
              <a:pPr algn="ctr"/>
              <a:t>Odometer</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sp macro="" textlink="'Pivot Tables'!AL5">
        <xdr:nvSpPr>
          <xdr:cNvPr id="155" name="TextBox 154">
            <a:extLst>
              <a:ext uri="{FF2B5EF4-FFF2-40B4-BE49-F238E27FC236}">
                <a16:creationId xmlns:a16="http://schemas.microsoft.com/office/drawing/2014/main" id="{DFFAB706-64CA-76A1-A965-4D412AB653D6}"/>
              </a:ext>
            </a:extLst>
          </xdr:cNvPr>
          <xdr:cNvSpPr txBox="1"/>
        </xdr:nvSpPr>
        <xdr:spPr>
          <a:xfrm>
            <a:off x="955322" y="4450644"/>
            <a:ext cx="1395589" cy="35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B578D6-4D54-426A-B67A-EE4ECF130D38}" type="TxLink">
              <a:rPr lang="en-US" sz="1200" b="1" i="0" u="none" strike="noStrike">
                <a:solidFill>
                  <a:srgbClr val="000000"/>
                </a:solidFill>
                <a:latin typeface="Arial"/>
                <a:ea typeface="+mn-ea"/>
                <a:cs typeface="Arial"/>
              </a:rPr>
              <a:pPr algn="ctr"/>
              <a:t>4,173</a:t>
            </a:fld>
            <a:endParaRPr lang="en-US" sz="1200" b="0">
              <a:solidFill>
                <a:schemeClr val="bg2">
                  <a:lumMod val="50000"/>
                </a:schemeClr>
              </a:solidFill>
              <a:latin typeface="Arial" panose="020B0604020202020204" pitchFamily="34" charset="0"/>
              <a:ea typeface="+mn-ea"/>
              <a:cs typeface="Arial" panose="020B0604020202020204" pitchFamily="34" charset="0"/>
            </a:endParaRPr>
          </a:p>
        </xdr:txBody>
      </xdr:sp>
    </xdr:grpSp>
    <xdr:clientData/>
  </xdr:twoCellAnchor>
  <xdr:twoCellAnchor>
    <xdr:from>
      <xdr:col>3</xdr:col>
      <xdr:colOff>170743</xdr:colOff>
      <xdr:row>21</xdr:row>
      <xdr:rowOff>142525</xdr:rowOff>
    </xdr:from>
    <xdr:to>
      <xdr:col>5</xdr:col>
      <xdr:colOff>587021</xdr:colOff>
      <xdr:row>22</xdr:row>
      <xdr:rowOff>169334</xdr:rowOff>
    </xdr:to>
    <xdr:sp macro="" textlink="'Pivot Tables'!AS6">
      <xdr:nvSpPr>
        <xdr:cNvPr id="180" name="TextBox 179">
          <a:extLst>
            <a:ext uri="{FF2B5EF4-FFF2-40B4-BE49-F238E27FC236}">
              <a16:creationId xmlns:a16="http://schemas.microsoft.com/office/drawing/2014/main" id="{356F13E9-C9A1-5813-A454-90666446299D}"/>
            </a:ext>
          </a:extLst>
        </xdr:cNvPr>
        <xdr:cNvSpPr txBox="1"/>
      </xdr:nvSpPr>
      <xdr:spPr>
        <a:xfrm>
          <a:off x="1991076" y="3994858"/>
          <a:ext cx="1629834" cy="210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C3200E-1236-410F-8A00-4DC292C4DF46}" type="TxLink">
            <a:rPr lang="en-US" sz="1400" b="1" i="0" u="none" strike="noStrike">
              <a:solidFill>
                <a:srgbClr val="3849AB"/>
              </a:solidFill>
              <a:latin typeface="Arial" panose="020B0604020202020204" pitchFamily="34" charset="0"/>
              <a:ea typeface="Calibri"/>
              <a:cs typeface="Arial" panose="020B0604020202020204" pitchFamily="34" charset="0"/>
            </a:rPr>
            <a:pPr algn="ctr"/>
            <a:t>$6,000.70</a:t>
          </a:fld>
          <a:endParaRPr lang="en-US" sz="1600" b="1">
            <a:solidFill>
              <a:srgbClr val="3849AB"/>
            </a:solidFill>
            <a:latin typeface="Arial" panose="020B0604020202020204" pitchFamily="34" charset="0"/>
            <a:ea typeface="+mn-ea"/>
            <a:cs typeface="Arial" panose="020B0604020202020204" pitchFamily="34" charset="0"/>
          </a:endParaRPr>
        </a:p>
      </xdr:txBody>
    </xdr:sp>
    <xdr:clientData/>
  </xdr:twoCellAnchor>
  <xdr:twoCellAnchor>
    <xdr:from>
      <xdr:col>1</xdr:col>
      <xdr:colOff>25400</xdr:colOff>
      <xdr:row>37</xdr:row>
      <xdr:rowOff>114476</xdr:rowOff>
    </xdr:from>
    <xdr:to>
      <xdr:col>5</xdr:col>
      <xdr:colOff>295275</xdr:colOff>
      <xdr:row>37</xdr:row>
      <xdr:rowOff>122414</xdr:rowOff>
    </xdr:to>
    <xdr:cxnSp macro="">
      <xdr:nvCxnSpPr>
        <xdr:cNvPr id="182" name="Straight Connector 181">
          <a:extLst>
            <a:ext uri="{FF2B5EF4-FFF2-40B4-BE49-F238E27FC236}">
              <a16:creationId xmlns:a16="http://schemas.microsoft.com/office/drawing/2014/main" id="{4283398C-A436-CE68-38C5-28F7E37C3C95}"/>
            </a:ext>
          </a:extLst>
        </xdr:cNvPr>
        <xdr:cNvCxnSpPr/>
      </xdr:nvCxnSpPr>
      <xdr:spPr>
        <a:xfrm flipV="1">
          <a:off x="632178" y="6901920"/>
          <a:ext cx="2696986" cy="7938"/>
        </a:xfrm>
        <a:prstGeom prst="line">
          <a:avLst/>
        </a:prstGeom>
        <a:ln w="31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109113</xdr:colOff>
      <xdr:row>38</xdr:row>
      <xdr:rowOff>170039</xdr:rowOff>
    </xdr:from>
    <xdr:to>
      <xdr:col>4</xdr:col>
      <xdr:colOff>458611</xdr:colOff>
      <xdr:row>50</xdr:row>
      <xdr:rowOff>70555</xdr:rowOff>
    </xdr:to>
    <mc:AlternateContent xmlns:mc="http://schemas.openxmlformats.org/markup-compatibility/2006">
      <mc:Choice xmlns:a14="http://schemas.microsoft.com/office/drawing/2010/main" Requires="a14">
        <xdr:graphicFrame macro="">
          <xdr:nvGraphicFramePr>
            <xdr:cNvPr id="184" name="Driver Name">
              <a:extLst>
                <a:ext uri="{FF2B5EF4-FFF2-40B4-BE49-F238E27FC236}">
                  <a16:creationId xmlns:a16="http://schemas.microsoft.com/office/drawing/2014/main" id="{09ABAD32-254A-4E0E-A721-EAFEA8C3098F}"/>
                </a:ext>
              </a:extLst>
            </xdr:cNvPr>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dr:sp macro="" textlink="">
          <xdr:nvSpPr>
            <xdr:cNvPr id="0" name=""/>
            <xdr:cNvSpPr>
              <a:spLocks noTextEdit="1"/>
            </xdr:cNvSpPr>
          </xdr:nvSpPr>
          <xdr:spPr>
            <a:xfrm>
              <a:off x="719999" y="7195229"/>
              <a:ext cx="2182156" cy="2118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211665</xdr:colOff>
      <xdr:row>35</xdr:row>
      <xdr:rowOff>112888</xdr:rowOff>
    </xdr:from>
    <xdr:to>
      <xdr:col>11</xdr:col>
      <xdr:colOff>246943</xdr:colOff>
      <xdr:row>51</xdr:row>
      <xdr:rowOff>169333</xdr:rowOff>
    </xdr:to>
    <mc:AlternateContent xmlns:mc="http://schemas.openxmlformats.org/markup-compatibility/2006">
      <mc:Choice xmlns:cx4="http://schemas.microsoft.com/office/drawing/2016/5/10/chartex" Requires="cx4">
        <xdr:graphicFrame macro="">
          <xdr:nvGraphicFramePr>
            <xdr:cNvPr id="185" name="Chart 184">
              <a:extLst>
                <a:ext uri="{FF2B5EF4-FFF2-40B4-BE49-F238E27FC236}">
                  <a16:creationId xmlns:a16="http://schemas.microsoft.com/office/drawing/2014/main" id="{61A8B1A3-FB8C-4834-A63A-B8D8432488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852332" y="6533444"/>
              <a:ext cx="3069167" cy="29915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169334</xdr:colOff>
      <xdr:row>50</xdr:row>
      <xdr:rowOff>98778</xdr:rowOff>
    </xdr:from>
    <xdr:to>
      <xdr:col>12</xdr:col>
      <xdr:colOff>84668</xdr:colOff>
      <xdr:row>52</xdr:row>
      <xdr:rowOff>7057</xdr:rowOff>
    </xdr:to>
    <xdr:sp macro="" textlink="">
      <xdr:nvSpPr>
        <xdr:cNvPr id="187" name="Rectangle 186">
          <a:extLst>
            <a:ext uri="{FF2B5EF4-FFF2-40B4-BE49-F238E27FC236}">
              <a16:creationId xmlns:a16="http://schemas.microsoft.com/office/drawing/2014/main" id="{C06AC1ED-3782-463F-9B7E-207E5D880A5E}"/>
            </a:ext>
          </a:extLst>
        </xdr:cNvPr>
        <xdr:cNvSpPr/>
      </xdr:nvSpPr>
      <xdr:spPr>
        <a:xfrm>
          <a:off x="5630334" y="9271000"/>
          <a:ext cx="1735667" cy="275168"/>
        </a:xfrm>
        <a:prstGeom prst="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239889</xdr:colOff>
      <xdr:row>36</xdr:row>
      <xdr:rowOff>42332</xdr:rowOff>
    </xdr:from>
    <xdr:to>
      <xdr:col>11</xdr:col>
      <xdr:colOff>303388</xdr:colOff>
      <xdr:row>50</xdr:row>
      <xdr:rowOff>112889</xdr:rowOff>
    </xdr:to>
    <xdr:sp macro="" textlink="">
      <xdr:nvSpPr>
        <xdr:cNvPr id="188" name="Rectangle 187">
          <a:extLst>
            <a:ext uri="{FF2B5EF4-FFF2-40B4-BE49-F238E27FC236}">
              <a16:creationId xmlns:a16="http://schemas.microsoft.com/office/drawing/2014/main" id="{D35D8754-5D7E-2FED-BD9F-424F54766A2F}"/>
            </a:ext>
          </a:extLst>
        </xdr:cNvPr>
        <xdr:cNvSpPr/>
      </xdr:nvSpPr>
      <xdr:spPr>
        <a:xfrm>
          <a:off x="3880556" y="6646332"/>
          <a:ext cx="3097388" cy="2638779"/>
        </a:xfrm>
        <a:prstGeom prst="rect">
          <a:avLst/>
        </a:prstGeom>
        <a:solidFill>
          <a:schemeClr val="bg1">
            <a:alpha val="3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340077</xdr:colOff>
      <xdr:row>33</xdr:row>
      <xdr:rowOff>114300</xdr:rowOff>
    </xdr:from>
    <xdr:to>
      <xdr:col>9</xdr:col>
      <xdr:colOff>149578</xdr:colOff>
      <xdr:row>35</xdr:row>
      <xdr:rowOff>15522</xdr:rowOff>
    </xdr:to>
    <xdr:sp macro="" textlink="">
      <xdr:nvSpPr>
        <xdr:cNvPr id="191" name="TextBox 190">
          <a:extLst>
            <a:ext uri="{FF2B5EF4-FFF2-40B4-BE49-F238E27FC236}">
              <a16:creationId xmlns:a16="http://schemas.microsoft.com/office/drawing/2014/main" id="{CC3F5F0F-BF8B-513A-A8C3-08C0373C3E47}"/>
            </a:ext>
          </a:extLst>
        </xdr:cNvPr>
        <xdr:cNvSpPr txBox="1"/>
      </xdr:nvSpPr>
      <xdr:spPr>
        <a:xfrm>
          <a:off x="3980744" y="6167967"/>
          <a:ext cx="1629834" cy="268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ea typeface="+mn-ea"/>
              <a:cs typeface="Arial" panose="020B0604020202020204" pitchFamily="34" charset="0"/>
            </a:rPr>
            <a:t>Destination</a:t>
          </a:r>
        </a:p>
      </xdr:txBody>
    </xdr:sp>
    <xdr:clientData/>
  </xdr:twoCellAnchor>
  <xdr:twoCellAnchor>
    <xdr:from>
      <xdr:col>7</xdr:col>
      <xdr:colOff>162277</xdr:colOff>
      <xdr:row>35</xdr:row>
      <xdr:rowOff>62089</xdr:rowOff>
    </xdr:from>
    <xdr:to>
      <xdr:col>8</xdr:col>
      <xdr:colOff>437445</xdr:colOff>
      <xdr:row>37</xdr:row>
      <xdr:rowOff>28222</xdr:rowOff>
    </xdr:to>
    <xdr:sp macro="" textlink="'Pivot Tables'!AV4">
      <xdr:nvSpPr>
        <xdr:cNvPr id="192" name="TextBox 191">
          <a:extLst>
            <a:ext uri="{FF2B5EF4-FFF2-40B4-BE49-F238E27FC236}">
              <a16:creationId xmlns:a16="http://schemas.microsoft.com/office/drawing/2014/main" id="{3A058658-9CB1-93B6-C79B-9C519FDFE7F8}"/>
            </a:ext>
          </a:extLst>
        </xdr:cNvPr>
        <xdr:cNvSpPr txBox="1"/>
      </xdr:nvSpPr>
      <xdr:spPr>
        <a:xfrm>
          <a:off x="4409721" y="6482645"/>
          <a:ext cx="881946" cy="333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50F6AD-1192-45E6-BE1B-41B48FADBF82}" type="TxLink">
            <a:rPr lang="en-US" sz="1600" b="1" i="0" u="none" strike="noStrike">
              <a:solidFill>
                <a:srgbClr val="3849AB"/>
              </a:solidFill>
              <a:latin typeface="Arial"/>
              <a:ea typeface="+mn-ea"/>
              <a:cs typeface="Arial"/>
            </a:rPr>
            <a:t>Freight</a:t>
          </a:fld>
          <a:endParaRPr lang="en-US" sz="1600" b="0">
            <a:solidFill>
              <a:srgbClr val="3849AB"/>
            </a:solidFill>
            <a:latin typeface="Arial" panose="020B0604020202020204" pitchFamily="34" charset="0"/>
            <a:ea typeface="+mn-ea"/>
            <a:cs typeface="Arial" panose="020B0604020202020204" pitchFamily="34" charset="0"/>
          </a:endParaRPr>
        </a:p>
      </xdr:txBody>
    </xdr:sp>
    <xdr:clientData/>
  </xdr:twoCellAnchor>
  <xdr:twoCellAnchor>
    <xdr:from>
      <xdr:col>6</xdr:col>
      <xdr:colOff>465968</xdr:colOff>
      <xdr:row>35</xdr:row>
      <xdr:rowOff>51656</xdr:rowOff>
    </xdr:from>
    <xdr:to>
      <xdr:col>7</xdr:col>
      <xdr:colOff>281329</xdr:colOff>
      <xdr:row>36</xdr:row>
      <xdr:rowOff>144684</xdr:rowOff>
    </xdr:to>
    <xdr:sp macro="" textlink="'Pivot Tables'!AV5">
      <xdr:nvSpPr>
        <xdr:cNvPr id="193" name="TextBox 192">
          <a:extLst>
            <a:ext uri="{FF2B5EF4-FFF2-40B4-BE49-F238E27FC236}">
              <a16:creationId xmlns:a16="http://schemas.microsoft.com/office/drawing/2014/main" id="{A69B5261-D286-4306-A59A-1A4B6130D417}"/>
            </a:ext>
          </a:extLst>
        </xdr:cNvPr>
        <xdr:cNvSpPr txBox="1"/>
      </xdr:nvSpPr>
      <xdr:spPr>
        <a:xfrm>
          <a:off x="4131284" y="6522226"/>
          <a:ext cx="426248" cy="2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AE4033-F791-4073-ADD9-643D72C0A449}" type="TxLink">
            <a:rPr lang="en-US" sz="1600" b="1" i="0" u="none" strike="noStrike">
              <a:solidFill>
                <a:srgbClr val="3849AB"/>
              </a:solidFill>
              <a:latin typeface="Arial"/>
              <a:ea typeface="+mn-ea"/>
              <a:cs typeface="Arial"/>
            </a:rPr>
            <a:t>27</a:t>
          </a:fld>
          <a:endParaRPr lang="en-US" sz="2000" b="0">
            <a:solidFill>
              <a:srgbClr val="3849AB"/>
            </a:solidFill>
            <a:latin typeface="Arial" panose="020B0604020202020204" pitchFamily="34" charset="0"/>
            <a:ea typeface="+mn-ea"/>
            <a:cs typeface="Arial" panose="020B0604020202020204" pitchFamily="34" charset="0"/>
          </a:endParaRPr>
        </a:p>
      </xdr:txBody>
    </xdr:sp>
    <xdr:clientData/>
  </xdr:twoCellAnchor>
  <xdr:twoCellAnchor>
    <xdr:from>
      <xdr:col>9</xdr:col>
      <xdr:colOff>307622</xdr:colOff>
      <xdr:row>35</xdr:row>
      <xdr:rowOff>44449</xdr:rowOff>
    </xdr:from>
    <xdr:to>
      <xdr:col>10</xdr:col>
      <xdr:colOff>496711</xdr:colOff>
      <xdr:row>36</xdr:row>
      <xdr:rowOff>130527</xdr:rowOff>
    </xdr:to>
    <xdr:sp macro="" textlink="'Pivot Tables'!AU4">
      <xdr:nvSpPr>
        <xdr:cNvPr id="194" name="TextBox 193">
          <a:extLst>
            <a:ext uri="{FF2B5EF4-FFF2-40B4-BE49-F238E27FC236}">
              <a16:creationId xmlns:a16="http://schemas.microsoft.com/office/drawing/2014/main" id="{15DB0E68-94DE-95C4-C7AD-B3DC7D31D738}"/>
            </a:ext>
          </a:extLst>
        </xdr:cNvPr>
        <xdr:cNvSpPr txBox="1"/>
      </xdr:nvSpPr>
      <xdr:spPr>
        <a:xfrm>
          <a:off x="5768622" y="6465005"/>
          <a:ext cx="795867" cy="269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FFF04E-B31B-4C3F-841F-FE56B35D42CF}" type="TxLink">
            <a:rPr lang="en-US" sz="1600" b="0" i="0" u="none" strike="noStrike">
              <a:solidFill>
                <a:srgbClr val="3849AB"/>
              </a:solidFill>
              <a:latin typeface="Arial"/>
              <a:ea typeface="+mn-ea"/>
              <a:cs typeface="Arial"/>
            </a:rPr>
            <a:t>Cities</a:t>
          </a:fld>
          <a:endParaRPr lang="en-US" sz="1600" b="0">
            <a:solidFill>
              <a:srgbClr val="3849AB"/>
            </a:solidFill>
            <a:latin typeface="Arial" panose="020B0604020202020204" pitchFamily="34" charset="0"/>
            <a:ea typeface="+mn-ea"/>
            <a:cs typeface="Arial" panose="020B0604020202020204" pitchFamily="34" charset="0"/>
          </a:endParaRPr>
        </a:p>
      </xdr:txBody>
    </xdr:sp>
    <xdr:clientData/>
  </xdr:twoCellAnchor>
  <xdr:twoCellAnchor>
    <xdr:from>
      <xdr:col>9</xdr:col>
      <xdr:colOff>117246</xdr:colOff>
      <xdr:row>35</xdr:row>
      <xdr:rowOff>68286</xdr:rowOff>
    </xdr:from>
    <xdr:to>
      <xdr:col>9</xdr:col>
      <xdr:colOff>554620</xdr:colOff>
      <xdr:row>37</xdr:row>
      <xdr:rowOff>8038</xdr:rowOff>
    </xdr:to>
    <xdr:sp macro="" textlink="'Pivot Tables'!AU5">
      <xdr:nvSpPr>
        <xdr:cNvPr id="195" name="TextBox 194">
          <a:extLst>
            <a:ext uri="{FF2B5EF4-FFF2-40B4-BE49-F238E27FC236}">
              <a16:creationId xmlns:a16="http://schemas.microsoft.com/office/drawing/2014/main" id="{CFD9CA29-DCDF-1970-ACC0-65407273D0B2}"/>
            </a:ext>
          </a:extLst>
        </xdr:cNvPr>
        <xdr:cNvSpPr txBox="1"/>
      </xdr:nvSpPr>
      <xdr:spPr>
        <a:xfrm>
          <a:off x="5615221" y="6538856"/>
          <a:ext cx="437374" cy="309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5DB5AF-EEEB-4FD1-BD45-37D0C6C1747B}" type="TxLink">
            <a:rPr lang="en-US" sz="1400" b="0" i="0" u="none" strike="noStrike">
              <a:solidFill>
                <a:srgbClr val="3849AB"/>
              </a:solidFill>
              <a:latin typeface="Arial"/>
              <a:ea typeface="+mn-ea"/>
              <a:cs typeface="Arial"/>
            </a:rPr>
            <a:t>4</a:t>
          </a:fld>
          <a:endParaRPr lang="en-US" sz="1800" b="0">
            <a:solidFill>
              <a:srgbClr val="3849AB"/>
            </a:solidFill>
            <a:latin typeface="Arial" panose="020B0604020202020204" pitchFamily="34" charset="0"/>
            <a:ea typeface="+mn-ea"/>
            <a:cs typeface="Arial" panose="020B0604020202020204" pitchFamily="34" charset="0"/>
          </a:endParaRPr>
        </a:p>
      </xdr:txBody>
    </xdr:sp>
    <xdr:clientData/>
  </xdr:twoCellAnchor>
  <xdr:twoCellAnchor>
    <xdr:from>
      <xdr:col>8</xdr:col>
      <xdr:colOff>436032</xdr:colOff>
      <xdr:row>35</xdr:row>
      <xdr:rowOff>70555</xdr:rowOff>
    </xdr:from>
    <xdr:to>
      <xdr:col>9</xdr:col>
      <xdr:colOff>187678</xdr:colOff>
      <xdr:row>36</xdr:row>
      <xdr:rowOff>183443</xdr:rowOff>
    </xdr:to>
    <xdr:sp macro="" textlink="'Pivot Tables'!AU5">
      <xdr:nvSpPr>
        <xdr:cNvPr id="196" name="TextBox 195">
          <a:extLst>
            <a:ext uri="{FF2B5EF4-FFF2-40B4-BE49-F238E27FC236}">
              <a16:creationId xmlns:a16="http://schemas.microsoft.com/office/drawing/2014/main" id="{67088BEB-BC28-790D-EF87-1256E0D92345}"/>
            </a:ext>
          </a:extLst>
        </xdr:cNvPr>
        <xdr:cNvSpPr txBox="1"/>
      </xdr:nvSpPr>
      <xdr:spPr>
        <a:xfrm>
          <a:off x="5290254" y="6491111"/>
          <a:ext cx="358424" cy="296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rgbClr val="3849AB"/>
              </a:solidFill>
              <a:latin typeface="Arial"/>
              <a:ea typeface="+mn-ea"/>
              <a:cs typeface="Arial"/>
            </a:rPr>
            <a:t>/</a:t>
          </a:r>
          <a:endParaRPr lang="en-US" sz="1600" b="0">
            <a:solidFill>
              <a:srgbClr val="3849AB"/>
            </a:solidFill>
            <a:latin typeface="Arial" panose="020B0604020202020204" pitchFamily="34" charset="0"/>
            <a:ea typeface="+mn-ea"/>
            <a:cs typeface="Arial" panose="020B0604020202020204" pitchFamily="34" charset="0"/>
          </a:endParaRPr>
        </a:p>
      </xdr:txBody>
    </xdr:sp>
    <xdr:clientData/>
  </xdr:twoCellAnchor>
  <xdr:twoCellAnchor>
    <xdr:from>
      <xdr:col>9</xdr:col>
      <xdr:colOff>93135</xdr:colOff>
      <xdr:row>38</xdr:row>
      <xdr:rowOff>33866</xdr:rowOff>
    </xdr:from>
    <xdr:to>
      <xdr:col>11</xdr:col>
      <xdr:colOff>372530</xdr:colOff>
      <xdr:row>44</xdr:row>
      <xdr:rowOff>160867</xdr:rowOff>
    </xdr:to>
    <xdr:grpSp>
      <xdr:nvGrpSpPr>
        <xdr:cNvPr id="210" name="Group 209">
          <a:extLst>
            <a:ext uri="{FF2B5EF4-FFF2-40B4-BE49-F238E27FC236}">
              <a16:creationId xmlns:a16="http://schemas.microsoft.com/office/drawing/2014/main" id="{7E789EA2-39CC-EB96-658F-3B5CF468FE79}"/>
            </a:ext>
          </a:extLst>
        </xdr:cNvPr>
        <xdr:cNvGrpSpPr/>
      </xdr:nvGrpSpPr>
      <xdr:grpSpPr>
        <a:xfrm>
          <a:off x="5591110" y="7059056"/>
          <a:ext cx="1501167" cy="1236241"/>
          <a:chOff x="6718302" y="6934200"/>
          <a:chExt cx="1492951" cy="1227668"/>
        </a:xfrm>
      </xdr:grpSpPr>
      <xdr:grpSp>
        <xdr:nvGrpSpPr>
          <xdr:cNvPr id="208" name="Group 207">
            <a:extLst>
              <a:ext uri="{FF2B5EF4-FFF2-40B4-BE49-F238E27FC236}">
                <a16:creationId xmlns:a16="http://schemas.microsoft.com/office/drawing/2014/main" id="{A5B89D65-F9DE-29E7-8951-E3BCADF3A795}"/>
              </a:ext>
            </a:extLst>
          </xdr:cNvPr>
          <xdr:cNvGrpSpPr/>
        </xdr:nvGrpSpPr>
        <xdr:grpSpPr>
          <a:xfrm>
            <a:off x="7023097" y="6934200"/>
            <a:ext cx="1188156" cy="1188156"/>
            <a:chOff x="5350931" y="6941256"/>
            <a:chExt cx="1188156" cy="1188156"/>
          </a:xfrm>
        </xdr:grpSpPr>
        <xdr:sp macro="" textlink="'Pivot Tables'!AU9">
          <xdr:nvSpPr>
            <xdr:cNvPr id="198" name="TextBox 197">
              <a:extLst>
                <a:ext uri="{FF2B5EF4-FFF2-40B4-BE49-F238E27FC236}">
                  <a16:creationId xmlns:a16="http://schemas.microsoft.com/office/drawing/2014/main" id="{0DC0D313-15C9-4308-211D-5AB206A61D69}"/>
                </a:ext>
              </a:extLst>
            </xdr:cNvPr>
            <xdr:cNvSpPr txBox="1"/>
          </xdr:nvSpPr>
          <xdr:spPr>
            <a:xfrm>
              <a:off x="5360810" y="6941256"/>
              <a:ext cx="1165579" cy="255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B578DA-76EF-4A6D-B5E1-FFA4A871B033}" type="TxLink">
                <a:rPr lang="en-US" sz="1100" b="0" i="0" u="none" strike="noStrike">
                  <a:solidFill>
                    <a:srgbClr val="000000"/>
                  </a:solidFill>
                  <a:latin typeface="Calibri"/>
                  <a:ea typeface="Calibri"/>
                  <a:cs typeface="Calibri"/>
                </a:rPr>
                <a:t>Alberta</a:t>
              </a:fld>
              <a:endParaRPr lang="en-US" sz="1200" b="0">
                <a:solidFill>
                  <a:schemeClr val="tx1"/>
                </a:solidFill>
                <a:latin typeface="Arial" panose="020B0604020202020204" pitchFamily="34" charset="0"/>
                <a:ea typeface="+mn-ea"/>
                <a:cs typeface="Arial" panose="020B0604020202020204" pitchFamily="34" charset="0"/>
              </a:endParaRPr>
            </a:p>
          </xdr:txBody>
        </xdr:sp>
        <xdr:sp macro="" textlink="'Pivot Tables'!AU11">
          <xdr:nvSpPr>
            <xdr:cNvPr id="199" name="TextBox 198">
              <a:extLst>
                <a:ext uri="{FF2B5EF4-FFF2-40B4-BE49-F238E27FC236}">
                  <a16:creationId xmlns:a16="http://schemas.microsoft.com/office/drawing/2014/main" id="{AB8D2033-E5C5-F4CE-D705-2DCC268D48CA}"/>
                </a:ext>
              </a:extLst>
            </xdr:cNvPr>
            <xdr:cNvSpPr txBox="1"/>
          </xdr:nvSpPr>
          <xdr:spPr>
            <a:xfrm>
              <a:off x="5350931" y="7563086"/>
              <a:ext cx="1165579" cy="255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022246-445A-4B50-A747-7F09C35B4CF2}" type="TxLink">
                <a:rPr lang="en-US" sz="1100" b="0" i="0" u="none" strike="noStrike">
                  <a:solidFill>
                    <a:srgbClr val="000000"/>
                  </a:solidFill>
                  <a:latin typeface="Calibri"/>
                  <a:ea typeface="Calibri"/>
                  <a:cs typeface="Calibri"/>
                </a:rPr>
                <a:t>Manitoba</a:t>
              </a:fld>
              <a:endParaRPr lang="en-US" sz="1200" b="0">
                <a:solidFill>
                  <a:schemeClr val="tx1"/>
                </a:solidFill>
                <a:latin typeface="Arial" panose="020B0604020202020204" pitchFamily="34" charset="0"/>
                <a:ea typeface="+mn-ea"/>
                <a:cs typeface="Arial" panose="020B0604020202020204" pitchFamily="34" charset="0"/>
              </a:endParaRPr>
            </a:p>
          </xdr:txBody>
        </xdr:sp>
        <xdr:sp macro="" textlink="'Pivot Tables'!AU12">
          <xdr:nvSpPr>
            <xdr:cNvPr id="200" name="TextBox 199">
              <a:extLst>
                <a:ext uri="{FF2B5EF4-FFF2-40B4-BE49-F238E27FC236}">
                  <a16:creationId xmlns:a16="http://schemas.microsoft.com/office/drawing/2014/main" id="{F74188C5-0928-5152-59D3-9B9F6E504673}"/>
                </a:ext>
              </a:extLst>
            </xdr:cNvPr>
            <xdr:cNvSpPr txBox="1"/>
          </xdr:nvSpPr>
          <xdr:spPr>
            <a:xfrm>
              <a:off x="5355164" y="7874001"/>
              <a:ext cx="1165579" cy="255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17493F-5E23-4535-AA4C-76A7FFE07650}" type="TxLink">
                <a:rPr lang="en-US" sz="1100" b="0" i="0" u="none" strike="noStrike">
                  <a:solidFill>
                    <a:srgbClr val="000000"/>
                  </a:solidFill>
                  <a:latin typeface="Calibri"/>
                  <a:ea typeface="Calibri"/>
                  <a:cs typeface="Calibri"/>
                </a:rPr>
                <a:t>New Brunswick</a:t>
              </a:fld>
              <a:endParaRPr lang="en-US" sz="1200" b="0">
                <a:solidFill>
                  <a:schemeClr val="tx1"/>
                </a:solidFill>
                <a:latin typeface="Arial" panose="020B0604020202020204" pitchFamily="34" charset="0"/>
                <a:ea typeface="+mn-ea"/>
                <a:cs typeface="Arial" panose="020B0604020202020204" pitchFamily="34" charset="0"/>
              </a:endParaRPr>
            </a:p>
          </xdr:txBody>
        </xdr:sp>
        <xdr:sp macro="" textlink="'Pivot Tables'!AU10">
          <xdr:nvSpPr>
            <xdr:cNvPr id="201" name="TextBox 200">
              <a:extLst>
                <a:ext uri="{FF2B5EF4-FFF2-40B4-BE49-F238E27FC236}">
                  <a16:creationId xmlns:a16="http://schemas.microsoft.com/office/drawing/2014/main" id="{06E963EB-F518-DA0F-97F8-D2DD24E5F9A1}"/>
                </a:ext>
              </a:extLst>
            </xdr:cNvPr>
            <xdr:cNvSpPr txBox="1"/>
          </xdr:nvSpPr>
          <xdr:spPr>
            <a:xfrm>
              <a:off x="5373508" y="7252171"/>
              <a:ext cx="1165579" cy="255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02E4F4-06EF-4FB7-804D-A33E9BD7CA3A}" type="TxLink">
                <a:rPr lang="en-US" sz="1100" b="0" i="0" u="none" strike="noStrike">
                  <a:solidFill>
                    <a:srgbClr val="000000"/>
                  </a:solidFill>
                  <a:latin typeface="Calibri"/>
                  <a:ea typeface="Calibri"/>
                  <a:cs typeface="Calibri"/>
                </a:rPr>
                <a:t>British Columbia</a:t>
              </a:fld>
              <a:endParaRPr lang="en-US" sz="1200" b="0">
                <a:solidFill>
                  <a:schemeClr val="tx1"/>
                </a:solidFill>
                <a:latin typeface="Arial" panose="020B0604020202020204" pitchFamily="34" charset="0"/>
                <a:ea typeface="+mn-ea"/>
                <a:cs typeface="Arial" panose="020B0604020202020204" pitchFamily="34" charset="0"/>
              </a:endParaRPr>
            </a:p>
          </xdr:txBody>
        </xdr:sp>
      </xdr:grpSp>
      <xdr:sp macro="" textlink="'Pivot Tables'!AX9">
        <xdr:nvSpPr>
          <xdr:cNvPr id="203" name="TextBox 202">
            <a:extLst>
              <a:ext uri="{FF2B5EF4-FFF2-40B4-BE49-F238E27FC236}">
                <a16:creationId xmlns:a16="http://schemas.microsoft.com/office/drawing/2014/main" id="{B57E2DD9-BE96-F7E2-1342-6566457052AC}"/>
              </a:ext>
            </a:extLst>
          </xdr:cNvPr>
          <xdr:cNvSpPr txBox="1"/>
        </xdr:nvSpPr>
        <xdr:spPr>
          <a:xfrm>
            <a:off x="6732413" y="6934201"/>
            <a:ext cx="290689" cy="28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A4A4C2-8F22-45F0-ABB9-0C0745CCD36E}" type="TxLink">
              <a:rPr lang="en-US" sz="1100" b="1" i="0" u="none" strike="noStrike">
                <a:solidFill>
                  <a:srgbClr val="000000"/>
                </a:solidFill>
                <a:latin typeface="Arial"/>
                <a:ea typeface="+mn-ea"/>
                <a:cs typeface="Arial"/>
              </a:rPr>
              <a:t>4</a:t>
            </a:fld>
            <a:endParaRPr lang="en-US" sz="1200" b="0">
              <a:solidFill>
                <a:schemeClr val="tx1"/>
              </a:solidFill>
              <a:latin typeface="Arial" panose="020B0604020202020204" pitchFamily="34" charset="0"/>
              <a:ea typeface="+mn-ea"/>
              <a:cs typeface="Arial" panose="020B0604020202020204" pitchFamily="34" charset="0"/>
            </a:endParaRPr>
          </a:p>
        </xdr:txBody>
      </xdr:sp>
      <xdr:sp macro="" textlink="'Pivot Tables'!AX10">
        <xdr:nvSpPr>
          <xdr:cNvPr id="204" name="TextBox 203">
            <a:extLst>
              <a:ext uri="{FF2B5EF4-FFF2-40B4-BE49-F238E27FC236}">
                <a16:creationId xmlns:a16="http://schemas.microsoft.com/office/drawing/2014/main" id="{4BBAFC8D-6AE8-86B5-75F8-862BD0C95F88}"/>
              </a:ext>
            </a:extLst>
          </xdr:cNvPr>
          <xdr:cNvSpPr txBox="1"/>
        </xdr:nvSpPr>
        <xdr:spPr>
          <a:xfrm>
            <a:off x="6732413" y="7251232"/>
            <a:ext cx="290689" cy="28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70FA8B-5C10-4C1C-9C8D-C472C248DC08}" type="TxLink">
              <a:rPr lang="en-US" sz="1100" b="1" i="0" u="none" strike="noStrike">
                <a:solidFill>
                  <a:srgbClr val="000000"/>
                </a:solidFill>
                <a:latin typeface="Arial"/>
                <a:ea typeface="+mn-ea"/>
                <a:cs typeface="Arial"/>
              </a:rPr>
              <a:t>6</a:t>
            </a:fld>
            <a:endParaRPr lang="en-US" sz="1200" b="0">
              <a:solidFill>
                <a:schemeClr val="tx1"/>
              </a:solidFill>
              <a:latin typeface="Arial" panose="020B0604020202020204" pitchFamily="34" charset="0"/>
              <a:ea typeface="+mn-ea"/>
              <a:cs typeface="Arial" panose="020B0604020202020204" pitchFamily="34" charset="0"/>
            </a:endParaRPr>
          </a:p>
        </xdr:txBody>
      </xdr:sp>
      <xdr:sp macro="" textlink="'Pivot Tables'!AX11">
        <xdr:nvSpPr>
          <xdr:cNvPr id="205" name="TextBox 204">
            <a:extLst>
              <a:ext uri="{FF2B5EF4-FFF2-40B4-BE49-F238E27FC236}">
                <a16:creationId xmlns:a16="http://schemas.microsoft.com/office/drawing/2014/main" id="{839E017C-BF34-3B4A-D908-55F2DD23DD55}"/>
              </a:ext>
            </a:extLst>
          </xdr:cNvPr>
          <xdr:cNvSpPr txBox="1"/>
        </xdr:nvSpPr>
        <xdr:spPr>
          <a:xfrm>
            <a:off x="6732413" y="7561207"/>
            <a:ext cx="290689" cy="28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149430-876F-4257-B92F-2CC2055F091F}" type="TxLink">
              <a:rPr lang="en-US" sz="1100" b="1" i="0" u="none" strike="noStrike">
                <a:solidFill>
                  <a:srgbClr val="000000"/>
                </a:solidFill>
                <a:latin typeface="Arial"/>
                <a:ea typeface="+mn-ea"/>
                <a:cs typeface="Arial"/>
              </a:rPr>
              <a:t>10</a:t>
            </a:fld>
            <a:endParaRPr lang="en-US" sz="1200" b="0">
              <a:solidFill>
                <a:schemeClr val="tx1"/>
              </a:solidFill>
              <a:latin typeface="Arial" panose="020B0604020202020204" pitchFamily="34" charset="0"/>
              <a:ea typeface="+mn-ea"/>
              <a:cs typeface="Arial" panose="020B0604020202020204" pitchFamily="34" charset="0"/>
            </a:endParaRPr>
          </a:p>
        </xdr:txBody>
      </xdr:sp>
      <xdr:sp macro="" textlink="'Pivot Tables'!AX12">
        <xdr:nvSpPr>
          <xdr:cNvPr id="207" name="TextBox 206">
            <a:extLst>
              <a:ext uri="{FF2B5EF4-FFF2-40B4-BE49-F238E27FC236}">
                <a16:creationId xmlns:a16="http://schemas.microsoft.com/office/drawing/2014/main" id="{AB6F2ED3-59AA-8AFC-423B-A9A164231842}"/>
              </a:ext>
            </a:extLst>
          </xdr:cNvPr>
          <xdr:cNvSpPr txBox="1"/>
        </xdr:nvSpPr>
        <xdr:spPr>
          <a:xfrm>
            <a:off x="6718302" y="7878236"/>
            <a:ext cx="290689" cy="283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888AA0-12EF-4B83-8269-6138CAE1A0D7}" type="TxLink">
              <a:rPr lang="en-US" sz="1100" b="1" i="0" u="none" strike="noStrike">
                <a:solidFill>
                  <a:srgbClr val="000000"/>
                </a:solidFill>
                <a:latin typeface="Arial"/>
                <a:ea typeface="+mn-ea"/>
                <a:cs typeface="Arial"/>
              </a:rPr>
              <a:t>7</a:t>
            </a:fld>
            <a:endParaRPr lang="en-US" sz="1200" b="0">
              <a:solidFill>
                <a:schemeClr val="tx1"/>
              </a:solidFill>
              <a:latin typeface="Arial" panose="020B0604020202020204" pitchFamily="34" charset="0"/>
              <a:ea typeface="+mn-ea"/>
              <a:cs typeface="Arial" panose="020B0604020202020204" pitchFamily="34" charset="0"/>
            </a:endParaRPr>
          </a:p>
        </xdr:txBody>
      </xdr:sp>
    </xdr:grpSp>
    <xdr:clientData/>
  </xdr:twoCellAnchor>
  <xdr:twoCellAnchor>
    <xdr:from>
      <xdr:col>13</xdr:col>
      <xdr:colOff>98781</xdr:colOff>
      <xdr:row>37</xdr:row>
      <xdr:rowOff>112889</xdr:rowOff>
    </xdr:from>
    <xdr:to>
      <xdr:col>17</xdr:col>
      <xdr:colOff>0</xdr:colOff>
      <xdr:row>48</xdr:row>
      <xdr:rowOff>121582</xdr:rowOff>
    </xdr:to>
    <xdr:sp macro="" textlink="">
      <xdr:nvSpPr>
        <xdr:cNvPr id="213" name="Arrow: Bent 212">
          <a:extLst>
            <a:ext uri="{FF2B5EF4-FFF2-40B4-BE49-F238E27FC236}">
              <a16:creationId xmlns:a16="http://schemas.microsoft.com/office/drawing/2014/main" id="{23EA1EA7-CAD0-0572-8526-80926CE4A4C0}"/>
            </a:ext>
          </a:extLst>
        </xdr:cNvPr>
        <xdr:cNvSpPr/>
      </xdr:nvSpPr>
      <xdr:spPr>
        <a:xfrm rot="16200000">
          <a:off x="8137766" y="6749459"/>
          <a:ext cx="2026582" cy="2328330"/>
        </a:xfrm>
        <a:prstGeom prst="bentArrow">
          <a:avLst>
            <a:gd name="adj1" fmla="val 25000"/>
            <a:gd name="adj2" fmla="val 0"/>
            <a:gd name="adj3" fmla="val 0"/>
            <a:gd name="adj4" fmla="val 15107"/>
          </a:avLst>
        </a:prstGeom>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60676</xdr:colOff>
      <xdr:row>42</xdr:row>
      <xdr:rowOff>98776</xdr:rowOff>
    </xdr:from>
    <xdr:to>
      <xdr:col>21</xdr:col>
      <xdr:colOff>56443</xdr:colOff>
      <xdr:row>48</xdr:row>
      <xdr:rowOff>118759</xdr:rowOff>
    </xdr:to>
    <xdr:sp macro="" textlink="">
      <xdr:nvSpPr>
        <xdr:cNvPr id="214" name="Arrow: Bent 213">
          <a:extLst>
            <a:ext uri="{FF2B5EF4-FFF2-40B4-BE49-F238E27FC236}">
              <a16:creationId xmlns:a16="http://schemas.microsoft.com/office/drawing/2014/main" id="{C04C584F-A661-4E6F-3AF3-13BF68C41F04}"/>
            </a:ext>
          </a:extLst>
        </xdr:cNvPr>
        <xdr:cNvSpPr/>
      </xdr:nvSpPr>
      <xdr:spPr>
        <a:xfrm rot="5400000" flipH="1">
          <a:off x="10420235" y="6545551"/>
          <a:ext cx="1120649" cy="3636433"/>
        </a:xfrm>
        <a:prstGeom prst="bentArrow">
          <a:avLst>
            <a:gd name="adj1" fmla="val 25000"/>
            <a:gd name="adj2" fmla="val 0"/>
            <a:gd name="adj3" fmla="val 0"/>
            <a:gd name="adj4" fmla="val 27699"/>
          </a:avLst>
        </a:prstGeom>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557387</xdr:colOff>
      <xdr:row>38</xdr:row>
      <xdr:rowOff>112889</xdr:rowOff>
    </xdr:from>
    <xdr:to>
      <xdr:col>16</xdr:col>
      <xdr:colOff>141956</xdr:colOff>
      <xdr:row>40</xdr:row>
      <xdr:rowOff>111760</xdr:rowOff>
    </xdr:to>
    <xdr:sp macro="" textlink="">
      <xdr:nvSpPr>
        <xdr:cNvPr id="217" name="Rectangle: Rounded Corners 216">
          <a:extLst>
            <a:ext uri="{FF2B5EF4-FFF2-40B4-BE49-F238E27FC236}">
              <a16:creationId xmlns:a16="http://schemas.microsoft.com/office/drawing/2014/main" id="{E60B681A-7AA1-FED2-CA82-BED5D3866D10}"/>
            </a:ext>
          </a:extLst>
        </xdr:cNvPr>
        <xdr:cNvSpPr/>
      </xdr:nvSpPr>
      <xdr:spPr>
        <a:xfrm>
          <a:off x="7838720" y="7083778"/>
          <a:ext cx="2011680" cy="365760"/>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1409</xdr:colOff>
      <xdr:row>47</xdr:row>
      <xdr:rowOff>86077</xdr:rowOff>
    </xdr:from>
    <xdr:to>
      <xdr:col>16</xdr:col>
      <xdr:colOff>397198</xdr:colOff>
      <xdr:row>49</xdr:row>
      <xdr:rowOff>84948</xdr:rowOff>
    </xdr:to>
    <xdr:sp macro="" textlink="">
      <xdr:nvSpPr>
        <xdr:cNvPr id="219" name="Rectangle: Rounded Corners 218">
          <a:extLst>
            <a:ext uri="{FF2B5EF4-FFF2-40B4-BE49-F238E27FC236}">
              <a16:creationId xmlns:a16="http://schemas.microsoft.com/office/drawing/2014/main" id="{F472CE2C-698A-D484-E7F1-FA33AED7F5CF}"/>
            </a:ext>
          </a:extLst>
        </xdr:cNvPr>
        <xdr:cNvSpPr/>
      </xdr:nvSpPr>
      <xdr:spPr>
        <a:xfrm>
          <a:off x="8496298" y="8707966"/>
          <a:ext cx="1609344" cy="365760"/>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323142</xdr:colOff>
      <xdr:row>47</xdr:row>
      <xdr:rowOff>76200</xdr:rowOff>
    </xdr:from>
    <xdr:to>
      <xdr:col>20</xdr:col>
      <xdr:colOff>112152</xdr:colOff>
      <xdr:row>49</xdr:row>
      <xdr:rowOff>75071</xdr:rowOff>
    </xdr:to>
    <xdr:sp macro="" textlink="">
      <xdr:nvSpPr>
        <xdr:cNvPr id="220" name="Rectangle: Rounded Corners 219">
          <a:extLst>
            <a:ext uri="{FF2B5EF4-FFF2-40B4-BE49-F238E27FC236}">
              <a16:creationId xmlns:a16="http://schemas.microsoft.com/office/drawing/2014/main" id="{E9AD28DD-F142-B09C-E622-DA9C849C957B}"/>
            </a:ext>
          </a:extLst>
        </xdr:cNvPr>
        <xdr:cNvSpPr/>
      </xdr:nvSpPr>
      <xdr:spPr>
        <a:xfrm>
          <a:off x="10638364" y="8698089"/>
          <a:ext cx="1609344" cy="365760"/>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428978</xdr:colOff>
      <xdr:row>34</xdr:row>
      <xdr:rowOff>40923</xdr:rowOff>
    </xdr:from>
    <xdr:to>
      <xdr:col>15</xdr:col>
      <xdr:colOff>239889</xdr:colOff>
      <xdr:row>36</xdr:row>
      <xdr:rowOff>176389</xdr:rowOff>
    </xdr:to>
    <xdr:sp macro="" textlink="">
      <xdr:nvSpPr>
        <xdr:cNvPr id="221" name="TextBox 220">
          <a:extLst>
            <a:ext uri="{FF2B5EF4-FFF2-40B4-BE49-F238E27FC236}">
              <a16:creationId xmlns:a16="http://schemas.microsoft.com/office/drawing/2014/main" id="{E31671EB-428A-BA81-D09C-ADB7414ED8BB}"/>
            </a:ext>
          </a:extLst>
        </xdr:cNvPr>
        <xdr:cNvSpPr txBox="1"/>
      </xdr:nvSpPr>
      <xdr:spPr>
        <a:xfrm>
          <a:off x="7710311" y="6278034"/>
          <a:ext cx="1631245" cy="502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solidFill>
                <a:schemeClr val="tx1"/>
              </a:solidFill>
              <a:latin typeface="Arial" panose="020B0604020202020204" pitchFamily="34" charset="0"/>
              <a:ea typeface="+mn-ea"/>
              <a:cs typeface="Arial" panose="020B0604020202020204" pitchFamily="34" charset="0"/>
            </a:rPr>
            <a:t>ESS</a:t>
          </a:r>
          <a:r>
            <a:rPr lang="en-US" sz="1000" b="0" baseline="0">
              <a:solidFill>
                <a:schemeClr val="tx1"/>
              </a:solidFill>
              <a:latin typeface="Arial" panose="020B0604020202020204" pitchFamily="34" charset="0"/>
              <a:ea typeface="+mn-ea"/>
              <a:cs typeface="Arial" panose="020B0604020202020204" pitchFamily="34" charset="0"/>
            </a:rPr>
            <a:t> </a:t>
          </a:r>
        </a:p>
        <a:p>
          <a:pPr algn="l"/>
          <a:r>
            <a:rPr lang="en-US" sz="1000" b="0" baseline="0">
              <a:solidFill>
                <a:schemeClr val="tx1"/>
              </a:solidFill>
              <a:latin typeface="Arial" panose="020B0604020202020204" pitchFamily="34" charset="0"/>
              <a:ea typeface="+mn-ea"/>
              <a:cs typeface="Arial" panose="020B0604020202020204" pitchFamily="34" charset="0"/>
            </a:rPr>
            <a:t>Shipment Request</a:t>
          </a:r>
          <a:endParaRPr lang="en-US" sz="1000" b="0">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589237</xdr:colOff>
      <xdr:row>38</xdr:row>
      <xdr:rowOff>101599</xdr:rowOff>
    </xdr:from>
    <xdr:to>
      <xdr:col>17</xdr:col>
      <xdr:colOff>278791</xdr:colOff>
      <xdr:row>40</xdr:row>
      <xdr:rowOff>80433</xdr:rowOff>
    </xdr:to>
    <xdr:sp macro="" textlink="'Pivot Tables'!AY4">
      <xdr:nvSpPr>
        <xdr:cNvPr id="222" name="TextBox 221">
          <a:extLst>
            <a:ext uri="{FF2B5EF4-FFF2-40B4-BE49-F238E27FC236}">
              <a16:creationId xmlns:a16="http://schemas.microsoft.com/office/drawing/2014/main" id="{16E066FA-B2E9-1412-E3E5-CC4A0993557C}"/>
            </a:ext>
          </a:extLst>
        </xdr:cNvPr>
        <xdr:cNvSpPr txBox="1"/>
      </xdr:nvSpPr>
      <xdr:spPr>
        <a:xfrm>
          <a:off x="8530756" y="7126789"/>
          <a:ext cx="2133098" cy="348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3E56D1-9D26-492F-8B01-7F67A06550B5}" type="TxLink">
            <a:rPr lang="en-US" sz="1050" b="1" i="0" u="none" strike="noStrike" baseline="0">
              <a:solidFill>
                <a:schemeClr val="bg1">
                  <a:lumMod val="50000"/>
                </a:schemeClr>
              </a:solidFill>
              <a:latin typeface="Arial"/>
              <a:ea typeface="+mn-ea"/>
              <a:cs typeface="Arial"/>
            </a:rPr>
            <a:t>First condition type</a:t>
          </a:fld>
          <a:endParaRPr lang="en-US" sz="800" b="1" baseline="0">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15</xdr:col>
      <xdr:colOff>137309</xdr:colOff>
      <xdr:row>47</xdr:row>
      <xdr:rowOff>96938</xdr:rowOff>
    </xdr:from>
    <xdr:to>
      <xdr:col>18</xdr:col>
      <xdr:colOff>433641</xdr:colOff>
      <xdr:row>49</xdr:row>
      <xdr:rowOff>75772</xdr:rowOff>
    </xdr:to>
    <xdr:sp macro="" textlink="'Pivot Tables'!BA4">
      <xdr:nvSpPr>
        <xdr:cNvPr id="224" name="TextBox 223">
          <a:extLst>
            <a:ext uri="{FF2B5EF4-FFF2-40B4-BE49-F238E27FC236}">
              <a16:creationId xmlns:a16="http://schemas.microsoft.com/office/drawing/2014/main" id="{6DA91CA0-42E1-9203-1D09-215C1D8BD09B}"/>
            </a:ext>
          </a:extLst>
        </xdr:cNvPr>
        <xdr:cNvSpPr txBox="1"/>
      </xdr:nvSpPr>
      <xdr:spPr>
        <a:xfrm>
          <a:off x="9300600" y="8785989"/>
          <a:ext cx="2128990" cy="348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F5FB9C7-2F70-4A39-96BF-1B1DE6AD37A6}" type="TxLink">
            <a:rPr lang="en-US" sz="1000" b="1" i="0" u="none" strike="noStrike" baseline="0">
              <a:solidFill>
                <a:schemeClr val="bg1">
                  <a:lumMod val="50000"/>
                </a:schemeClr>
              </a:solidFill>
              <a:latin typeface="Arial"/>
              <a:ea typeface="+mn-ea"/>
              <a:cs typeface="Arial"/>
            </a:rPr>
            <a:t>ERE Stage</a:t>
          </a:fld>
          <a:endParaRPr lang="en-US" sz="700" b="1" baseline="0">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18</xdr:col>
      <xdr:colOff>361247</xdr:colOff>
      <xdr:row>47</xdr:row>
      <xdr:rowOff>114299</xdr:rowOff>
    </xdr:from>
    <xdr:to>
      <xdr:col>22</xdr:col>
      <xdr:colOff>50801</xdr:colOff>
      <xdr:row>49</xdr:row>
      <xdr:rowOff>93133</xdr:rowOff>
    </xdr:to>
    <xdr:sp macro="" textlink="'Pivot Tables'!BB4">
      <xdr:nvSpPr>
        <xdr:cNvPr id="225" name="TextBox 224">
          <a:extLst>
            <a:ext uri="{FF2B5EF4-FFF2-40B4-BE49-F238E27FC236}">
              <a16:creationId xmlns:a16="http://schemas.microsoft.com/office/drawing/2014/main" id="{A8BDD316-3174-AC0E-F530-45E11B83B92B}"/>
            </a:ext>
          </a:extLst>
        </xdr:cNvPr>
        <xdr:cNvSpPr txBox="1"/>
      </xdr:nvSpPr>
      <xdr:spPr>
        <a:xfrm>
          <a:off x="11283247" y="8736188"/>
          <a:ext cx="2116665"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FC80BEC-5FC6-4B44-955D-C736EE0A4679}" type="TxLink">
            <a:rPr lang="en-US" sz="1000" b="1" i="0" u="none" strike="noStrike" baseline="0">
              <a:solidFill>
                <a:schemeClr val="bg1">
                  <a:lumMod val="50000"/>
                </a:schemeClr>
              </a:solidFill>
              <a:latin typeface="Arial"/>
              <a:ea typeface="+mn-ea"/>
              <a:cs typeface="Arial"/>
            </a:rPr>
            <a:t>Basic freight</a:t>
          </a:fld>
          <a:endParaRPr lang="en-US" sz="700" b="1" baseline="0">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20</xdr:col>
      <xdr:colOff>136878</xdr:colOff>
      <xdr:row>38</xdr:row>
      <xdr:rowOff>38102</xdr:rowOff>
    </xdr:from>
    <xdr:to>
      <xdr:col>21</xdr:col>
      <xdr:colOff>500945</xdr:colOff>
      <xdr:row>40</xdr:row>
      <xdr:rowOff>127001</xdr:rowOff>
    </xdr:to>
    <xdr:sp macro="" textlink="">
      <xdr:nvSpPr>
        <xdr:cNvPr id="226" name="TextBox 225">
          <a:extLst>
            <a:ext uri="{FF2B5EF4-FFF2-40B4-BE49-F238E27FC236}">
              <a16:creationId xmlns:a16="http://schemas.microsoft.com/office/drawing/2014/main" id="{CC617F1A-725D-CAEA-7A6A-6A786967EADB}"/>
            </a:ext>
          </a:extLst>
        </xdr:cNvPr>
        <xdr:cNvSpPr txBox="1"/>
      </xdr:nvSpPr>
      <xdr:spPr>
        <a:xfrm>
          <a:off x="12272434" y="7008991"/>
          <a:ext cx="970844" cy="45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solidFill>
                <a:schemeClr val="tx1"/>
              </a:solidFill>
              <a:latin typeface="Arial" panose="020B0604020202020204" pitchFamily="34" charset="0"/>
              <a:ea typeface="+mn-ea"/>
              <a:cs typeface="Arial" panose="020B0604020202020204" pitchFamily="34" charset="0"/>
            </a:rPr>
            <a:t>Final Amount</a:t>
          </a:r>
        </a:p>
      </xdr:txBody>
    </xdr:sp>
    <xdr:clientData/>
  </xdr:twoCellAnchor>
  <xdr:twoCellAnchor>
    <xdr:from>
      <xdr:col>19</xdr:col>
      <xdr:colOff>524933</xdr:colOff>
      <xdr:row>40</xdr:row>
      <xdr:rowOff>45158</xdr:rowOff>
    </xdr:from>
    <xdr:to>
      <xdr:col>22</xdr:col>
      <xdr:colOff>148167</xdr:colOff>
      <xdr:row>42</xdr:row>
      <xdr:rowOff>28222</xdr:rowOff>
    </xdr:to>
    <xdr:sp macro="" textlink="">
      <xdr:nvSpPr>
        <xdr:cNvPr id="227" name="TextBox 226">
          <a:extLst>
            <a:ext uri="{FF2B5EF4-FFF2-40B4-BE49-F238E27FC236}">
              <a16:creationId xmlns:a16="http://schemas.microsoft.com/office/drawing/2014/main" id="{B9714E4D-712E-418A-E69D-96A78641BE71}"/>
            </a:ext>
          </a:extLst>
        </xdr:cNvPr>
        <xdr:cNvSpPr txBox="1"/>
      </xdr:nvSpPr>
      <xdr:spPr>
        <a:xfrm>
          <a:off x="12053711" y="7382936"/>
          <a:ext cx="1443567" cy="349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solidFill>
                <a:schemeClr val="tx1"/>
              </a:solidFill>
              <a:latin typeface="Arial" panose="020B0604020202020204" pitchFamily="34" charset="0"/>
              <a:ea typeface="+mn-ea"/>
              <a:cs typeface="Arial" panose="020B0604020202020204" pitchFamily="34" charset="0"/>
            </a:rPr>
            <a:t>Calculated is copied to the shipment cost sub-item</a:t>
          </a:r>
        </a:p>
      </xdr:txBody>
    </xdr:sp>
    <xdr:clientData/>
  </xdr:twoCellAnchor>
  <xdr:twoCellAnchor>
    <xdr:from>
      <xdr:col>12</xdr:col>
      <xdr:colOff>578557</xdr:colOff>
      <xdr:row>38</xdr:row>
      <xdr:rowOff>63502</xdr:rowOff>
    </xdr:from>
    <xdr:to>
      <xdr:col>14</xdr:col>
      <xdr:colOff>335845</xdr:colOff>
      <xdr:row>40</xdr:row>
      <xdr:rowOff>152401</xdr:rowOff>
    </xdr:to>
    <xdr:sp macro="" textlink="'Pivot Tables'!AY5">
      <xdr:nvSpPr>
        <xdr:cNvPr id="228" name="TextBox 227">
          <a:extLst>
            <a:ext uri="{FF2B5EF4-FFF2-40B4-BE49-F238E27FC236}">
              <a16:creationId xmlns:a16="http://schemas.microsoft.com/office/drawing/2014/main" id="{D7954D95-AA03-771E-31DD-BFC785F91DDD}"/>
            </a:ext>
          </a:extLst>
        </xdr:cNvPr>
        <xdr:cNvSpPr txBox="1"/>
      </xdr:nvSpPr>
      <xdr:spPr>
        <a:xfrm>
          <a:off x="7859890" y="7034391"/>
          <a:ext cx="970844" cy="45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B0110B-6A3B-4B50-9CC2-451A89AFE9D8}" type="TxLink">
            <a:rPr lang="en-US" sz="1200" b="1" i="0" u="none" strike="noStrike">
              <a:solidFill>
                <a:srgbClr val="000000"/>
              </a:solidFill>
              <a:latin typeface="Arial"/>
              <a:ea typeface="+mn-ea"/>
              <a:cs typeface="Arial"/>
            </a:rPr>
            <a:t>$46,675</a:t>
          </a:fld>
          <a:endParaRPr lang="en-US" sz="1000" b="0">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12</xdr:col>
      <xdr:colOff>561621</xdr:colOff>
      <xdr:row>43</xdr:row>
      <xdr:rowOff>39514</xdr:rowOff>
    </xdr:from>
    <xdr:to>
      <xdr:col>17</xdr:col>
      <xdr:colOff>376891</xdr:colOff>
      <xdr:row>45</xdr:row>
      <xdr:rowOff>128413</xdr:rowOff>
    </xdr:to>
    <xdr:grpSp>
      <xdr:nvGrpSpPr>
        <xdr:cNvPr id="234" name="Group 233">
          <a:extLst>
            <a:ext uri="{FF2B5EF4-FFF2-40B4-BE49-F238E27FC236}">
              <a16:creationId xmlns:a16="http://schemas.microsoft.com/office/drawing/2014/main" id="{F0921F27-6EEE-B57B-2B75-4DB4952358D9}"/>
            </a:ext>
          </a:extLst>
        </xdr:cNvPr>
        <xdr:cNvGrpSpPr/>
      </xdr:nvGrpSpPr>
      <xdr:grpSpPr>
        <a:xfrm>
          <a:off x="7892254" y="7989071"/>
          <a:ext cx="2869700" cy="458646"/>
          <a:chOff x="7842954" y="7723013"/>
          <a:chExt cx="2848985" cy="455788"/>
        </a:xfrm>
      </xdr:grpSpPr>
      <xdr:sp macro="" textlink="">
        <xdr:nvSpPr>
          <xdr:cNvPr id="218" name="Rectangle: Rounded Corners 217">
            <a:extLst>
              <a:ext uri="{FF2B5EF4-FFF2-40B4-BE49-F238E27FC236}">
                <a16:creationId xmlns:a16="http://schemas.microsoft.com/office/drawing/2014/main" id="{36558E87-BDC9-B044-9D7E-CDA8AA4FEA15}"/>
              </a:ext>
            </a:extLst>
          </xdr:cNvPr>
          <xdr:cNvSpPr/>
        </xdr:nvSpPr>
        <xdr:spPr>
          <a:xfrm>
            <a:off x="7842954" y="7765344"/>
            <a:ext cx="2377440" cy="365760"/>
          </a:xfrm>
          <a:prstGeom prst="roundRect">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AZ4">
        <xdr:nvSpPr>
          <xdr:cNvPr id="223" name="TextBox 222">
            <a:extLst>
              <a:ext uri="{FF2B5EF4-FFF2-40B4-BE49-F238E27FC236}">
                <a16:creationId xmlns:a16="http://schemas.microsoft.com/office/drawing/2014/main" id="{28F35F13-061C-D4D7-3FA0-DC722594A84A}"/>
              </a:ext>
            </a:extLst>
          </xdr:cNvPr>
          <xdr:cNvSpPr txBox="1"/>
        </xdr:nvSpPr>
        <xdr:spPr>
          <a:xfrm>
            <a:off x="8575274" y="7778019"/>
            <a:ext cx="2116665" cy="34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C9E9349-EEDD-432A-9F60-310C2A91F147}" type="TxLink">
              <a:rPr lang="en-US" sz="1000" b="1" i="0" u="none" strike="noStrike" baseline="0">
                <a:solidFill>
                  <a:schemeClr val="bg1">
                    <a:lumMod val="50000"/>
                  </a:schemeClr>
                </a:solidFill>
                <a:latin typeface="Arial"/>
                <a:ea typeface="+mn-ea"/>
                <a:cs typeface="Arial"/>
              </a:rPr>
              <a:t>Shipment cost sub-items</a:t>
            </a:fld>
            <a:endParaRPr lang="en-US" sz="700" b="1" baseline="0">
              <a:solidFill>
                <a:schemeClr val="bg1">
                  <a:lumMod val="50000"/>
                </a:schemeClr>
              </a:solidFill>
              <a:latin typeface="Arial" panose="020B0604020202020204" pitchFamily="34" charset="0"/>
              <a:ea typeface="+mn-ea"/>
              <a:cs typeface="Arial" panose="020B0604020202020204" pitchFamily="34" charset="0"/>
            </a:endParaRPr>
          </a:p>
        </xdr:txBody>
      </xdr:sp>
      <xdr:sp macro="" textlink="'Pivot Tables'!AZ5">
        <xdr:nvSpPr>
          <xdr:cNvPr id="229" name="TextBox 228">
            <a:extLst>
              <a:ext uri="{FF2B5EF4-FFF2-40B4-BE49-F238E27FC236}">
                <a16:creationId xmlns:a16="http://schemas.microsoft.com/office/drawing/2014/main" id="{93EFBA5A-AB11-589A-461D-9FFD70763B8E}"/>
              </a:ext>
            </a:extLst>
          </xdr:cNvPr>
          <xdr:cNvSpPr txBox="1"/>
        </xdr:nvSpPr>
        <xdr:spPr>
          <a:xfrm>
            <a:off x="7920568" y="7723013"/>
            <a:ext cx="970844" cy="45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91BF572-554C-4B48-A8D9-8321D0A69D33}" type="TxLink">
              <a:rPr lang="en-US" sz="1200" b="1" i="0" u="none" strike="noStrike">
                <a:solidFill>
                  <a:srgbClr val="000000"/>
                </a:solidFill>
                <a:latin typeface="Arial"/>
                <a:ea typeface="+mn-ea"/>
                <a:cs typeface="Arial"/>
              </a:rPr>
              <a:t>$71,808</a:t>
            </a:fld>
            <a:endParaRPr lang="en-US" sz="1000" b="0">
              <a:solidFill>
                <a:schemeClr val="tx1"/>
              </a:solidFill>
              <a:latin typeface="Arial" panose="020B0604020202020204" pitchFamily="34" charset="0"/>
              <a:ea typeface="+mn-ea"/>
              <a:cs typeface="Arial" panose="020B0604020202020204" pitchFamily="34" charset="0"/>
            </a:endParaRPr>
          </a:p>
        </xdr:txBody>
      </xdr:sp>
    </xdr:grpSp>
    <xdr:clientData/>
  </xdr:twoCellAnchor>
  <xdr:twoCellAnchor>
    <xdr:from>
      <xdr:col>14</xdr:col>
      <xdr:colOff>93134</xdr:colOff>
      <xdr:row>47</xdr:row>
      <xdr:rowOff>43746</xdr:rowOff>
    </xdr:from>
    <xdr:to>
      <xdr:col>15</xdr:col>
      <xdr:colOff>457200</xdr:colOff>
      <xdr:row>49</xdr:row>
      <xdr:rowOff>132645</xdr:rowOff>
    </xdr:to>
    <xdr:sp macro="" textlink="'Pivot Tables'!BA5">
      <xdr:nvSpPr>
        <xdr:cNvPr id="230" name="TextBox 229">
          <a:extLst>
            <a:ext uri="{FF2B5EF4-FFF2-40B4-BE49-F238E27FC236}">
              <a16:creationId xmlns:a16="http://schemas.microsoft.com/office/drawing/2014/main" id="{6FD8FF7D-68D9-8CA5-458D-95E99414B740}"/>
            </a:ext>
          </a:extLst>
        </xdr:cNvPr>
        <xdr:cNvSpPr txBox="1"/>
      </xdr:nvSpPr>
      <xdr:spPr>
        <a:xfrm>
          <a:off x="8588023" y="8665635"/>
          <a:ext cx="970844" cy="45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5933B8E-1CBB-4768-B5A4-B516C9B18291}" type="TxLink">
            <a:rPr lang="en-US" sz="1200" b="1" i="0" u="none" strike="noStrike">
              <a:solidFill>
                <a:srgbClr val="000000"/>
              </a:solidFill>
              <a:latin typeface="Arial"/>
              <a:ea typeface="+mn-ea"/>
              <a:cs typeface="Arial"/>
            </a:rPr>
            <a:t>$61,036</a:t>
          </a:fld>
          <a:endParaRPr lang="en-US" sz="1000" b="0">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17</xdr:col>
      <xdr:colOff>386646</xdr:colOff>
      <xdr:row>47</xdr:row>
      <xdr:rowOff>47979</xdr:rowOff>
    </xdr:from>
    <xdr:to>
      <xdr:col>19</xdr:col>
      <xdr:colOff>143934</xdr:colOff>
      <xdr:row>49</xdr:row>
      <xdr:rowOff>136878</xdr:rowOff>
    </xdr:to>
    <xdr:sp macro="" textlink="'Pivot Tables'!BB5">
      <xdr:nvSpPr>
        <xdr:cNvPr id="231" name="TextBox 230">
          <a:extLst>
            <a:ext uri="{FF2B5EF4-FFF2-40B4-BE49-F238E27FC236}">
              <a16:creationId xmlns:a16="http://schemas.microsoft.com/office/drawing/2014/main" id="{0D3E2928-E641-4F2F-FA80-C052160FBF10}"/>
            </a:ext>
          </a:extLst>
        </xdr:cNvPr>
        <xdr:cNvSpPr txBox="1"/>
      </xdr:nvSpPr>
      <xdr:spPr>
        <a:xfrm>
          <a:off x="10701868" y="8669868"/>
          <a:ext cx="970844" cy="455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A70955E-BD51-4781-8DF4-5ED0E8455554}" type="TxLink">
            <a:rPr lang="en-US" sz="1200" b="1" i="0" u="none" strike="noStrike">
              <a:solidFill>
                <a:srgbClr val="000000"/>
              </a:solidFill>
              <a:latin typeface="Arial"/>
              <a:ea typeface="+mn-ea"/>
              <a:cs typeface="Arial"/>
            </a:rPr>
            <a:t>$89,760</a:t>
          </a:fld>
          <a:endParaRPr lang="en-US" sz="1000" b="0">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20</xdr:col>
      <xdr:colOff>303389</xdr:colOff>
      <xdr:row>37</xdr:row>
      <xdr:rowOff>35281</xdr:rowOff>
    </xdr:from>
    <xdr:to>
      <xdr:col>21</xdr:col>
      <xdr:colOff>444500</xdr:colOff>
      <xdr:row>39</xdr:row>
      <xdr:rowOff>7056</xdr:rowOff>
    </xdr:to>
    <xdr:sp macro="" textlink="'Pivot Tables'!BC5">
      <xdr:nvSpPr>
        <xdr:cNvPr id="232" name="TextBox 231">
          <a:extLst>
            <a:ext uri="{FF2B5EF4-FFF2-40B4-BE49-F238E27FC236}">
              <a16:creationId xmlns:a16="http://schemas.microsoft.com/office/drawing/2014/main" id="{D0BEB519-A9B1-06FC-099E-108477935E0D}"/>
            </a:ext>
          </a:extLst>
        </xdr:cNvPr>
        <xdr:cNvSpPr txBox="1"/>
      </xdr:nvSpPr>
      <xdr:spPr>
        <a:xfrm>
          <a:off x="12438945" y="6822725"/>
          <a:ext cx="747888" cy="33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D7B70DF-F68E-46B2-8BD1-DFE7DE0E9B5F}" type="TxLink">
            <a:rPr lang="en-US" sz="1200" b="1" i="0" u="none" strike="noStrike">
              <a:solidFill>
                <a:srgbClr val="000000"/>
              </a:solidFill>
              <a:latin typeface="Arial"/>
              <a:ea typeface="+mn-ea"/>
              <a:cs typeface="Arial"/>
            </a:rPr>
            <a:t>$107,711</a:t>
          </a:fld>
          <a:endParaRPr lang="en-US" sz="1000" b="0">
            <a:solidFill>
              <a:schemeClr val="tx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29356</xdr:colOff>
      <xdr:row>42</xdr:row>
      <xdr:rowOff>133996</xdr:rowOff>
    </xdr:from>
    <xdr:to>
      <xdr:col>13</xdr:col>
      <xdr:colOff>163817</xdr:colOff>
      <xdr:row>43</xdr:row>
      <xdr:rowOff>103002</xdr:rowOff>
    </xdr:to>
    <xdr:grpSp>
      <xdr:nvGrpSpPr>
        <xdr:cNvPr id="238" name="Group 237">
          <a:extLst>
            <a:ext uri="{FF2B5EF4-FFF2-40B4-BE49-F238E27FC236}">
              <a16:creationId xmlns:a16="http://schemas.microsoft.com/office/drawing/2014/main" id="{DFF08D39-5E32-0968-CC6A-73984577F6FF}"/>
            </a:ext>
          </a:extLst>
        </xdr:cNvPr>
        <xdr:cNvGrpSpPr/>
      </xdr:nvGrpSpPr>
      <xdr:grpSpPr>
        <a:xfrm>
          <a:off x="7970875" y="7898680"/>
          <a:ext cx="134461" cy="153879"/>
          <a:chOff x="7955034" y="7865459"/>
          <a:chExt cx="134461" cy="153088"/>
        </a:xfrm>
      </xdr:grpSpPr>
      <xdr:sp macro="" textlink="">
        <xdr:nvSpPr>
          <xdr:cNvPr id="235" name="Flowchart: Connector 234">
            <a:extLst>
              <a:ext uri="{FF2B5EF4-FFF2-40B4-BE49-F238E27FC236}">
                <a16:creationId xmlns:a16="http://schemas.microsoft.com/office/drawing/2014/main" id="{A22380C3-99B0-6BD9-C28A-5D3C6B6B124A}"/>
              </a:ext>
            </a:extLst>
          </xdr:cNvPr>
          <xdr:cNvSpPr/>
        </xdr:nvSpPr>
        <xdr:spPr>
          <a:xfrm>
            <a:off x="7957578" y="7870773"/>
            <a:ext cx="128016" cy="128654"/>
          </a:xfrm>
          <a:prstGeom prst="flowChartConnector">
            <a:avLst/>
          </a:prstGeom>
          <a:solidFill>
            <a:srgbClr val="3849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37" name="Graphic 236" descr="Caret Down outline">
            <a:extLst>
              <a:ext uri="{FF2B5EF4-FFF2-40B4-BE49-F238E27FC236}">
                <a16:creationId xmlns:a16="http://schemas.microsoft.com/office/drawing/2014/main" id="{D416EB4E-DCD3-0426-0CB6-C7BD630C0CB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955034" y="7865459"/>
            <a:ext cx="134461" cy="153088"/>
          </a:xfrm>
          <a:prstGeom prst="rect">
            <a:avLst/>
          </a:prstGeom>
        </xdr:spPr>
      </xdr:pic>
    </xdr:grpSp>
    <xdr:clientData/>
  </xdr:twoCellAnchor>
  <xdr:twoCellAnchor>
    <xdr:from>
      <xdr:col>13</xdr:col>
      <xdr:colOff>482666</xdr:colOff>
      <xdr:row>48</xdr:row>
      <xdr:rowOff>50557</xdr:rowOff>
    </xdr:from>
    <xdr:to>
      <xdr:col>14</xdr:col>
      <xdr:colOff>26781</xdr:colOff>
      <xdr:row>49</xdr:row>
      <xdr:rowOff>588</xdr:rowOff>
    </xdr:to>
    <xdr:grpSp>
      <xdr:nvGrpSpPr>
        <xdr:cNvPr id="239" name="Group 238">
          <a:extLst>
            <a:ext uri="{FF2B5EF4-FFF2-40B4-BE49-F238E27FC236}">
              <a16:creationId xmlns:a16="http://schemas.microsoft.com/office/drawing/2014/main" id="{A3D35A61-1C61-CE46-35C5-03F3B96E0CE8}"/>
            </a:ext>
          </a:extLst>
        </xdr:cNvPr>
        <xdr:cNvGrpSpPr/>
      </xdr:nvGrpSpPr>
      <xdr:grpSpPr>
        <a:xfrm rot="16200000">
          <a:off x="8434234" y="8914432"/>
          <a:ext cx="134904" cy="155001"/>
          <a:chOff x="7955034" y="7865459"/>
          <a:chExt cx="134461" cy="153088"/>
        </a:xfrm>
      </xdr:grpSpPr>
      <xdr:sp macro="" textlink="">
        <xdr:nvSpPr>
          <xdr:cNvPr id="240" name="Flowchart: Connector 239">
            <a:extLst>
              <a:ext uri="{FF2B5EF4-FFF2-40B4-BE49-F238E27FC236}">
                <a16:creationId xmlns:a16="http://schemas.microsoft.com/office/drawing/2014/main" id="{D1DAC38F-D06C-87B7-EB6E-9D430C67FAFC}"/>
              </a:ext>
            </a:extLst>
          </xdr:cNvPr>
          <xdr:cNvSpPr/>
        </xdr:nvSpPr>
        <xdr:spPr>
          <a:xfrm>
            <a:off x="7957578" y="7870773"/>
            <a:ext cx="128016" cy="128654"/>
          </a:xfrm>
          <a:prstGeom prst="flowChartConnector">
            <a:avLst/>
          </a:prstGeom>
          <a:solidFill>
            <a:srgbClr val="3849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1" name="Graphic 240" descr="Caret Down outline">
            <a:extLst>
              <a:ext uri="{FF2B5EF4-FFF2-40B4-BE49-F238E27FC236}">
                <a16:creationId xmlns:a16="http://schemas.microsoft.com/office/drawing/2014/main" id="{3A1341CF-4E6C-B957-DCA0-022E2C0DE49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955034" y="7865459"/>
            <a:ext cx="134461" cy="153088"/>
          </a:xfrm>
          <a:prstGeom prst="rect">
            <a:avLst/>
          </a:prstGeom>
        </xdr:spPr>
      </xdr:pic>
    </xdr:grpSp>
    <xdr:clientData/>
  </xdr:twoCellAnchor>
  <xdr:twoCellAnchor>
    <xdr:from>
      <xdr:col>17</xdr:col>
      <xdr:colOff>186831</xdr:colOff>
      <xdr:row>48</xdr:row>
      <xdr:rowOff>46542</xdr:rowOff>
    </xdr:from>
    <xdr:to>
      <xdr:col>17</xdr:col>
      <xdr:colOff>340266</xdr:colOff>
      <xdr:row>48</xdr:row>
      <xdr:rowOff>181003</xdr:rowOff>
    </xdr:to>
    <xdr:grpSp>
      <xdr:nvGrpSpPr>
        <xdr:cNvPr id="242" name="Group 241">
          <a:extLst>
            <a:ext uri="{FF2B5EF4-FFF2-40B4-BE49-F238E27FC236}">
              <a16:creationId xmlns:a16="http://schemas.microsoft.com/office/drawing/2014/main" id="{924AD406-4C3E-7481-95E0-0CC27C8715AE}"/>
            </a:ext>
          </a:extLst>
        </xdr:cNvPr>
        <xdr:cNvGrpSpPr/>
      </xdr:nvGrpSpPr>
      <xdr:grpSpPr>
        <a:xfrm rot="16200000">
          <a:off x="10581381" y="8910979"/>
          <a:ext cx="134461" cy="153435"/>
          <a:chOff x="7955034" y="7865459"/>
          <a:chExt cx="134461" cy="153088"/>
        </a:xfrm>
      </xdr:grpSpPr>
      <xdr:sp macro="" textlink="">
        <xdr:nvSpPr>
          <xdr:cNvPr id="243" name="Flowchart: Connector 242">
            <a:extLst>
              <a:ext uri="{FF2B5EF4-FFF2-40B4-BE49-F238E27FC236}">
                <a16:creationId xmlns:a16="http://schemas.microsoft.com/office/drawing/2014/main" id="{BB2F8C8E-6475-EA94-F55E-6C2F6453EEBA}"/>
              </a:ext>
            </a:extLst>
          </xdr:cNvPr>
          <xdr:cNvSpPr/>
        </xdr:nvSpPr>
        <xdr:spPr>
          <a:xfrm>
            <a:off x="7957578" y="7870773"/>
            <a:ext cx="128016" cy="128654"/>
          </a:xfrm>
          <a:prstGeom prst="flowChartConnector">
            <a:avLst/>
          </a:prstGeom>
          <a:solidFill>
            <a:srgbClr val="3849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4" name="Graphic 243" descr="Caret Down outline">
            <a:extLst>
              <a:ext uri="{FF2B5EF4-FFF2-40B4-BE49-F238E27FC236}">
                <a16:creationId xmlns:a16="http://schemas.microsoft.com/office/drawing/2014/main" id="{ECF25066-E5A7-9640-3323-E9BCE1CE7D8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955034" y="7865459"/>
            <a:ext cx="134461" cy="153088"/>
          </a:xfrm>
          <a:prstGeom prst="rect">
            <a:avLst/>
          </a:prstGeom>
        </xdr:spPr>
      </xdr:pic>
    </xdr:grpSp>
    <xdr:clientData/>
  </xdr:twoCellAnchor>
  <xdr:twoCellAnchor>
    <xdr:from>
      <xdr:col>20</xdr:col>
      <xdr:colOff>602468</xdr:colOff>
      <xdr:row>43</xdr:row>
      <xdr:rowOff>100197</xdr:rowOff>
    </xdr:from>
    <xdr:to>
      <xdr:col>21</xdr:col>
      <xdr:colOff>127805</xdr:colOff>
      <xdr:row>44</xdr:row>
      <xdr:rowOff>69202</xdr:rowOff>
    </xdr:to>
    <xdr:grpSp>
      <xdr:nvGrpSpPr>
        <xdr:cNvPr id="245" name="Group 244">
          <a:extLst>
            <a:ext uri="{FF2B5EF4-FFF2-40B4-BE49-F238E27FC236}">
              <a16:creationId xmlns:a16="http://schemas.microsoft.com/office/drawing/2014/main" id="{0D7B2605-C8E0-13D2-4BBA-7A003987BD5E}"/>
            </a:ext>
          </a:extLst>
        </xdr:cNvPr>
        <xdr:cNvGrpSpPr/>
      </xdr:nvGrpSpPr>
      <xdr:grpSpPr>
        <a:xfrm rot="10800000">
          <a:off x="12820190" y="8049754"/>
          <a:ext cx="136223" cy="153878"/>
          <a:chOff x="7950938" y="7861319"/>
          <a:chExt cx="134656" cy="153088"/>
        </a:xfrm>
      </xdr:grpSpPr>
      <xdr:sp macro="" textlink="">
        <xdr:nvSpPr>
          <xdr:cNvPr id="246" name="Flowchart: Connector 245">
            <a:extLst>
              <a:ext uri="{FF2B5EF4-FFF2-40B4-BE49-F238E27FC236}">
                <a16:creationId xmlns:a16="http://schemas.microsoft.com/office/drawing/2014/main" id="{48BB9C6F-4487-5367-5EFD-ED993F1DD8DB}"/>
              </a:ext>
            </a:extLst>
          </xdr:cNvPr>
          <xdr:cNvSpPr/>
        </xdr:nvSpPr>
        <xdr:spPr>
          <a:xfrm>
            <a:off x="7957578" y="7870773"/>
            <a:ext cx="128016" cy="128654"/>
          </a:xfrm>
          <a:prstGeom prst="flowChartConnector">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rgbClr val="FF0000"/>
                </a:solidFill>
              </a:ln>
              <a:solidFill>
                <a:srgbClr val="FF0000"/>
              </a:solidFill>
            </a:endParaRPr>
          </a:p>
        </xdr:txBody>
      </xdr:sp>
      <xdr:pic>
        <xdr:nvPicPr>
          <xdr:cNvPr id="247" name="Graphic 246" descr="Caret Down outline">
            <a:extLst>
              <a:ext uri="{FF2B5EF4-FFF2-40B4-BE49-F238E27FC236}">
                <a16:creationId xmlns:a16="http://schemas.microsoft.com/office/drawing/2014/main" id="{BC36B71A-5B66-5A85-A6E9-D4F63613A76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950938" y="7861319"/>
            <a:ext cx="134461" cy="153088"/>
          </a:xfrm>
          <a:prstGeom prst="rect">
            <a:avLst/>
          </a:prstGeom>
        </xdr:spPr>
      </xdr:pic>
    </xdr:grpSp>
    <xdr:clientData/>
  </xdr:twoCellAnchor>
  <xdr:twoCellAnchor>
    <xdr:from>
      <xdr:col>16</xdr:col>
      <xdr:colOff>262335</xdr:colOff>
      <xdr:row>35</xdr:row>
      <xdr:rowOff>113947</xdr:rowOff>
    </xdr:from>
    <xdr:to>
      <xdr:col>18</xdr:col>
      <xdr:colOff>451952</xdr:colOff>
      <xdr:row>37</xdr:row>
      <xdr:rowOff>173329</xdr:rowOff>
    </xdr:to>
    <xdr:grpSp>
      <xdr:nvGrpSpPr>
        <xdr:cNvPr id="251" name="Group 250">
          <a:extLst>
            <a:ext uri="{FF2B5EF4-FFF2-40B4-BE49-F238E27FC236}">
              <a16:creationId xmlns:a16="http://schemas.microsoft.com/office/drawing/2014/main" id="{3AEB971D-2DAA-2F51-3401-49573BCFCCDB}"/>
            </a:ext>
          </a:extLst>
        </xdr:cNvPr>
        <xdr:cNvGrpSpPr/>
      </xdr:nvGrpSpPr>
      <xdr:grpSpPr>
        <a:xfrm>
          <a:off x="10036512" y="6584517"/>
          <a:ext cx="1411389" cy="429128"/>
          <a:chOff x="10127514" y="6225822"/>
          <a:chExt cx="1414260" cy="422239"/>
        </a:xfrm>
      </xdr:grpSpPr>
      <xdr:sp macro="" textlink="">
        <xdr:nvSpPr>
          <xdr:cNvPr id="248" name="TextBox 247">
            <a:extLst>
              <a:ext uri="{FF2B5EF4-FFF2-40B4-BE49-F238E27FC236}">
                <a16:creationId xmlns:a16="http://schemas.microsoft.com/office/drawing/2014/main" id="{B5DAE519-B5EF-CD4D-B426-B2FC4F53D5B4}"/>
              </a:ext>
            </a:extLst>
          </xdr:cNvPr>
          <xdr:cNvSpPr txBox="1"/>
        </xdr:nvSpPr>
        <xdr:spPr>
          <a:xfrm>
            <a:off x="10192234" y="6225822"/>
            <a:ext cx="1349540" cy="422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tx1"/>
                </a:solidFill>
                <a:latin typeface="Arial" panose="020B0604020202020204" pitchFamily="34" charset="0"/>
                <a:ea typeface="+mn-ea"/>
                <a:cs typeface="Arial" panose="020B0604020202020204" pitchFamily="34" charset="0"/>
              </a:rPr>
              <a:t>Pricing Procedure</a:t>
            </a:r>
          </a:p>
        </xdr:txBody>
      </xdr:sp>
      <xdr:sp macro="" textlink="">
        <xdr:nvSpPr>
          <xdr:cNvPr id="249" name="Arrow: Left-Up 248">
            <a:extLst>
              <a:ext uri="{FF2B5EF4-FFF2-40B4-BE49-F238E27FC236}">
                <a16:creationId xmlns:a16="http://schemas.microsoft.com/office/drawing/2014/main" id="{58D91163-03F3-6E26-0F33-15D648E32127}"/>
              </a:ext>
            </a:extLst>
          </xdr:cNvPr>
          <xdr:cNvSpPr/>
        </xdr:nvSpPr>
        <xdr:spPr>
          <a:xfrm>
            <a:off x="11245331" y="6414796"/>
            <a:ext cx="255945" cy="187909"/>
          </a:xfrm>
          <a:prstGeom prst="leftUpArrow">
            <a:avLst>
              <a:gd name="adj1" fmla="val 0"/>
              <a:gd name="adj2" fmla="val 0"/>
              <a:gd name="adj3" fmla="val 26316"/>
            </a:avLst>
          </a:prstGeom>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0" name="Arrow: Left-Up 249">
            <a:extLst>
              <a:ext uri="{FF2B5EF4-FFF2-40B4-BE49-F238E27FC236}">
                <a16:creationId xmlns:a16="http://schemas.microsoft.com/office/drawing/2014/main" id="{8865D951-BE33-EE6C-A894-36318EE8B359}"/>
              </a:ext>
            </a:extLst>
          </xdr:cNvPr>
          <xdr:cNvSpPr/>
        </xdr:nvSpPr>
        <xdr:spPr>
          <a:xfrm rot="10800000">
            <a:off x="10127514" y="6290935"/>
            <a:ext cx="256032" cy="188784"/>
          </a:xfrm>
          <a:prstGeom prst="leftUpArrow">
            <a:avLst>
              <a:gd name="adj1" fmla="val 0"/>
              <a:gd name="adj2" fmla="val 0"/>
              <a:gd name="adj3" fmla="val 0"/>
            </a:avLst>
          </a:prstGeom>
          <a:solidFill>
            <a:schemeClr val="bg2">
              <a:lumMod val="90000"/>
            </a:schemeClr>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31423</xdr:colOff>
      <xdr:row>33</xdr:row>
      <xdr:rowOff>68590</xdr:rowOff>
    </xdr:from>
    <xdr:to>
      <xdr:col>22</xdr:col>
      <xdr:colOff>85046</xdr:colOff>
      <xdr:row>36</xdr:row>
      <xdr:rowOff>22628</xdr:rowOff>
    </xdr:to>
    <xdr:sp macro="" textlink="">
      <xdr:nvSpPr>
        <xdr:cNvPr id="252" name="TextBox 251">
          <a:extLst>
            <a:ext uri="{FF2B5EF4-FFF2-40B4-BE49-F238E27FC236}">
              <a16:creationId xmlns:a16="http://schemas.microsoft.com/office/drawing/2014/main" id="{7ACD840E-143B-2499-30E3-CCD408CBF9C1}"/>
            </a:ext>
          </a:extLst>
        </xdr:cNvPr>
        <xdr:cNvSpPr txBox="1"/>
      </xdr:nvSpPr>
      <xdr:spPr>
        <a:xfrm>
          <a:off x="11665530" y="6055733"/>
          <a:ext cx="1890587" cy="49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tx1"/>
              </a:solidFill>
              <a:latin typeface="Arial" panose="020B0604020202020204" pitchFamily="34" charset="0"/>
              <a:ea typeface="+mn-ea"/>
              <a:cs typeface="Arial" panose="020B0604020202020204" pitchFamily="34" charset="0"/>
            </a:rPr>
            <a:t>Shipment Cost Settlement</a:t>
          </a:r>
        </a:p>
      </xdr:txBody>
    </xdr:sp>
    <xdr:clientData/>
  </xdr:twoCellAnchor>
  <xdr:twoCellAnchor>
    <xdr:from>
      <xdr:col>24</xdr:col>
      <xdr:colOff>184121</xdr:colOff>
      <xdr:row>38</xdr:row>
      <xdr:rowOff>145345</xdr:rowOff>
    </xdr:from>
    <xdr:to>
      <xdr:col>24</xdr:col>
      <xdr:colOff>542545</xdr:colOff>
      <xdr:row>40</xdr:row>
      <xdr:rowOff>74788</xdr:rowOff>
    </xdr:to>
    <xdr:sp macro="" textlink="'Pivot Tables'!AU5">
      <xdr:nvSpPr>
        <xdr:cNvPr id="257" name="TextBox 256">
          <a:extLst>
            <a:ext uri="{FF2B5EF4-FFF2-40B4-BE49-F238E27FC236}">
              <a16:creationId xmlns:a16="http://schemas.microsoft.com/office/drawing/2014/main" id="{742C698A-040A-B072-6274-052AAAB946C4}"/>
            </a:ext>
          </a:extLst>
        </xdr:cNvPr>
        <xdr:cNvSpPr txBox="1"/>
      </xdr:nvSpPr>
      <xdr:spPr>
        <a:xfrm>
          <a:off x="14845387" y="7170535"/>
          <a:ext cx="358424" cy="299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rgbClr val="3849AB"/>
              </a:solidFill>
              <a:latin typeface="Arial"/>
              <a:ea typeface="+mn-ea"/>
              <a:cs typeface="Arial"/>
            </a:rPr>
            <a:t>/</a:t>
          </a:r>
          <a:endParaRPr lang="en-US" sz="1600" b="0">
            <a:solidFill>
              <a:srgbClr val="3849AB"/>
            </a:solidFill>
            <a:latin typeface="Arial" panose="020B0604020202020204" pitchFamily="34" charset="0"/>
            <a:ea typeface="+mn-ea"/>
            <a:cs typeface="Arial" panose="020B0604020202020204" pitchFamily="34" charset="0"/>
          </a:endParaRPr>
        </a:p>
      </xdr:txBody>
    </xdr:sp>
    <xdr:clientData/>
  </xdr:twoCellAnchor>
  <xdr:twoCellAnchor>
    <xdr:from>
      <xdr:col>24</xdr:col>
      <xdr:colOff>300692</xdr:colOff>
      <xdr:row>38</xdr:row>
      <xdr:rowOff>175683</xdr:rowOff>
    </xdr:from>
    <xdr:to>
      <xdr:col>26</xdr:col>
      <xdr:colOff>391004</xdr:colOff>
      <xdr:row>40</xdr:row>
      <xdr:rowOff>141112</xdr:rowOff>
    </xdr:to>
    <xdr:sp macro="" textlink="'Pivot Tables'!AU4">
      <xdr:nvSpPr>
        <xdr:cNvPr id="258" name="TextBox 257">
          <a:extLst>
            <a:ext uri="{FF2B5EF4-FFF2-40B4-BE49-F238E27FC236}">
              <a16:creationId xmlns:a16="http://schemas.microsoft.com/office/drawing/2014/main" id="{7EDA58CC-4897-DEFB-CAD2-DE16CF668486}"/>
            </a:ext>
          </a:extLst>
        </xdr:cNvPr>
        <xdr:cNvSpPr txBox="1"/>
      </xdr:nvSpPr>
      <xdr:spPr>
        <a:xfrm>
          <a:off x="14961958" y="7200873"/>
          <a:ext cx="1312084" cy="335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3849AB"/>
              </a:solidFill>
              <a:latin typeface="Arial"/>
              <a:ea typeface="+mn-ea"/>
              <a:cs typeface="Arial"/>
            </a:rPr>
            <a:t>5 Freight</a:t>
          </a:r>
          <a:r>
            <a:rPr lang="en-US" sz="1200" b="0" i="0" u="none" strike="noStrike" baseline="0">
              <a:solidFill>
                <a:srgbClr val="3849AB"/>
              </a:solidFill>
              <a:latin typeface="Arial"/>
              <a:ea typeface="+mn-ea"/>
              <a:cs typeface="Arial"/>
            </a:rPr>
            <a:t> </a:t>
          </a:r>
          <a:endParaRPr lang="en-US" sz="1200" b="0">
            <a:solidFill>
              <a:srgbClr val="3849AB"/>
            </a:solidFill>
            <a:latin typeface="Arial" panose="020B0604020202020204" pitchFamily="34" charset="0"/>
            <a:ea typeface="+mn-ea"/>
            <a:cs typeface="Arial" panose="020B0604020202020204" pitchFamily="34" charset="0"/>
          </a:endParaRPr>
        </a:p>
      </xdr:txBody>
    </xdr:sp>
    <xdr:clientData/>
  </xdr:twoCellAnchor>
  <xdr:twoCellAnchor>
    <xdr:from>
      <xdr:col>22</xdr:col>
      <xdr:colOff>424391</xdr:colOff>
      <xdr:row>43</xdr:row>
      <xdr:rowOff>39864</xdr:rowOff>
    </xdr:from>
    <xdr:to>
      <xdr:col>26</xdr:col>
      <xdr:colOff>602544</xdr:colOff>
      <xdr:row>43</xdr:row>
      <xdr:rowOff>47801</xdr:rowOff>
    </xdr:to>
    <xdr:cxnSp macro="">
      <xdr:nvCxnSpPr>
        <xdr:cNvPr id="269" name="Straight Connector 268">
          <a:extLst>
            <a:ext uri="{FF2B5EF4-FFF2-40B4-BE49-F238E27FC236}">
              <a16:creationId xmlns:a16="http://schemas.microsoft.com/office/drawing/2014/main" id="{28192712-0F1A-860C-F816-460AC5433386}"/>
            </a:ext>
          </a:extLst>
        </xdr:cNvPr>
        <xdr:cNvCxnSpPr/>
      </xdr:nvCxnSpPr>
      <xdr:spPr>
        <a:xfrm flipV="1">
          <a:off x="13773502" y="7927975"/>
          <a:ext cx="2605264" cy="7937"/>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442736</xdr:colOff>
      <xdr:row>45</xdr:row>
      <xdr:rowOff>72321</xdr:rowOff>
    </xdr:from>
    <xdr:to>
      <xdr:col>27</xdr:col>
      <xdr:colOff>14111</xdr:colOff>
      <xdr:row>45</xdr:row>
      <xdr:rowOff>80258</xdr:rowOff>
    </xdr:to>
    <xdr:cxnSp macro="">
      <xdr:nvCxnSpPr>
        <xdr:cNvPr id="270" name="Straight Connector 269">
          <a:extLst>
            <a:ext uri="{FF2B5EF4-FFF2-40B4-BE49-F238E27FC236}">
              <a16:creationId xmlns:a16="http://schemas.microsoft.com/office/drawing/2014/main" id="{C9EBBD3D-0C33-262C-6EF2-18F4C794D673}"/>
            </a:ext>
          </a:extLst>
        </xdr:cNvPr>
        <xdr:cNvCxnSpPr/>
      </xdr:nvCxnSpPr>
      <xdr:spPr>
        <a:xfrm flipV="1">
          <a:off x="13791847" y="8327321"/>
          <a:ext cx="2605264" cy="7937"/>
        </a:xfrm>
        <a:prstGeom prst="line">
          <a:avLst/>
        </a:prstGeom>
        <a:ln w="3175">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337594</xdr:colOff>
      <xdr:row>5</xdr:row>
      <xdr:rowOff>180052</xdr:rowOff>
    </xdr:from>
    <xdr:to>
      <xdr:col>22</xdr:col>
      <xdr:colOff>219326</xdr:colOff>
      <xdr:row>7</xdr:row>
      <xdr:rowOff>78770</xdr:rowOff>
    </xdr:to>
    <xdr:grpSp>
      <xdr:nvGrpSpPr>
        <xdr:cNvPr id="283" name="Group 282">
          <a:extLst>
            <a:ext uri="{FF2B5EF4-FFF2-40B4-BE49-F238E27FC236}">
              <a16:creationId xmlns:a16="http://schemas.microsoft.com/office/drawing/2014/main" id="{AAC50963-5DDC-A83D-0B80-11F12A58D3B2}"/>
            </a:ext>
          </a:extLst>
        </xdr:cNvPr>
        <xdr:cNvGrpSpPr/>
      </xdr:nvGrpSpPr>
      <xdr:grpSpPr>
        <a:xfrm>
          <a:off x="7057341" y="1104419"/>
          <a:ext cx="6601479" cy="268465"/>
          <a:chOff x="7057341" y="1104419"/>
          <a:chExt cx="6601479" cy="268465"/>
        </a:xfrm>
      </xdr:grpSpPr>
      <xdr:sp macro="" textlink="'Pivot Tables'!AD9">
        <xdr:nvSpPr>
          <xdr:cNvPr id="271" name="TextBox 270">
            <a:extLst>
              <a:ext uri="{FF2B5EF4-FFF2-40B4-BE49-F238E27FC236}">
                <a16:creationId xmlns:a16="http://schemas.microsoft.com/office/drawing/2014/main" id="{1515388A-2423-7E6F-10D8-548D72920FFB}"/>
              </a:ext>
            </a:extLst>
          </xdr:cNvPr>
          <xdr:cNvSpPr txBox="1"/>
        </xdr:nvSpPr>
        <xdr:spPr>
          <a:xfrm>
            <a:off x="7057341"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40224D-C067-4E5C-9D79-81A721CECC0C}"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0">
        <xdr:nvSpPr>
          <xdr:cNvPr id="272" name="TextBox 271">
            <a:extLst>
              <a:ext uri="{FF2B5EF4-FFF2-40B4-BE49-F238E27FC236}">
                <a16:creationId xmlns:a16="http://schemas.microsoft.com/office/drawing/2014/main" id="{9D05BF79-00AA-1D1C-CF1A-084B6628662C}"/>
              </a:ext>
            </a:extLst>
          </xdr:cNvPr>
          <xdr:cNvSpPr txBox="1"/>
        </xdr:nvSpPr>
        <xdr:spPr>
          <a:xfrm>
            <a:off x="7629907"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D54ED2-DC83-43F5-9011-C78F37399EF8}"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1">
        <xdr:nvSpPr>
          <xdr:cNvPr id="273" name="TextBox 272">
            <a:extLst>
              <a:ext uri="{FF2B5EF4-FFF2-40B4-BE49-F238E27FC236}">
                <a16:creationId xmlns:a16="http://schemas.microsoft.com/office/drawing/2014/main" id="{D42785B1-0A59-B274-1646-3901C3EE6896}"/>
              </a:ext>
            </a:extLst>
          </xdr:cNvPr>
          <xdr:cNvSpPr txBox="1"/>
        </xdr:nvSpPr>
        <xdr:spPr>
          <a:xfrm>
            <a:off x="8202473"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3B8101-0AE0-45DE-BA52-76C9B7BA54DF}"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2">
        <xdr:nvSpPr>
          <xdr:cNvPr id="274" name="TextBox 273">
            <a:extLst>
              <a:ext uri="{FF2B5EF4-FFF2-40B4-BE49-F238E27FC236}">
                <a16:creationId xmlns:a16="http://schemas.microsoft.com/office/drawing/2014/main" id="{D7979A9A-FFC9-1F9B-DF6C-C11532F72367}"/>
              </a:ext>
            </a:extLst>
          </xdr:cNvPr>
          <xdr:cNvSpPr txBox="1"/>
        </xdr:nvSpPr>
        <xdr:spPr>
          <a:xfrm>
            <a:off x="8775039"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682D9C-6A5E-4423-A055-D94AE66A4632}"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3">
        <xdr:nvSpPr>
          <xdr:cNvPr id="275" name="TextBox 274">
            <a:extLst>
              <a:ext uri="{FF2B5EF4-FFF2-40B4-BE49-F238E27FC236}">
                <a16:creationId xmlns:a16="http://schemas.microsoft.com/office/drawing/2014/main" id="{C74DC586-2CE8-7F99-49F0-44BFD52BAE59}"/>
              </a:ext>
            </a:extLst>
          </xdr:cNvPr>
          <xdr:cNvSpPr txBox="1"/>
        </xdr:nvSpPr>
        <xdr:spPr>
          <a:xfrm>
            <a:off x="9347605"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483E47-3F2F-496D-AD02-247D4A90022E}"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4">
        <xdr:nvSpPr>
          <xdr:cNvPr id="276" name="TextBox 275">
            <a:extLst>
              <a:ext uri="{FF2B5EF4-FFF2-40B4-BE49-F238E27FC236}">
                <a16:creationId xmlns:a16="http://schemas.microsoft.com/office/drawing/2014/main" id="{9D967CBC-A3C7-029C-7431-1B0F056B0ED7}"/>
              </a:ext>
            </a:extLst>
          </xdr:cNvPr>
          <xdr:cNvSpPr txBox="1"/>
        </xdr:nvSpPr>
        <xdr:spPr>
          <a:xfrm>
            <a:off x="9920171"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D5C170-83E6-4C7C-92C7-8BCA6137F8EF}"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5">
        <xdr:nvSpPr>
          <xdr:cNvPr id="277" name="TextBox 276">
            <a:extLst>
              <a:ext uri="{FF2B5EF4-FFF2-40B4-BE49-F238E27FC236}">
                <a16:creationId xmlns:a16="http://schemas.microsoft.com/office/drawing/2014/main" id="{2A406496-2C21-B7E0-6BAA-0F128365BB37}"/>
              </a:ext>
            </a:extLst>
          </xdr:cNvPr>
          <xdr:cNvSpPr txBox="1"/>
        </xdr:nvSpPr>
        <xdr:spPr>
          <a:xfrm>
            <a:off x="10492737"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CBD069-6CE8-4806-BD81-5300C7A1DF88}"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6">
        <xdr:nvSpPr>
          <xdr:cNvPr id="278" name="TextBox 277">
            <a:extLst>
              <a:ext uri="{FF2B5EF4-FFF2-40B4-BE49-F238E27FC236}">
                <a16:creationId xmlns:a16="http://schemas.microsoft.com/office/drawing/2014/main" id="{7B19D4B7-CFEF-B608-F5D9-6519A4CA14EC}"/>
              </a:ext>
            </a:extLst>
          </xdr:cNvPr>
          <xdr:cNvSpPr txBox="1"/>
        </xdr:nvSpPr>
        <xdr:spPr>
          <a:xfrm>
            <a:off x="11065303"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89E0CC-9A92-4B1D-9009-FA53EDCA0DDC}"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7">
        <xdr:nvSpPr>
          <xdr:cNvPr id="279" name="TextBox 278">
            <a:extLst>
              <a:ext uri="{FF2B5EF4-FFF2-40B4-BE49-F238E27FC236}">
                <a16:creationId xmlns:a16="http://schemas.microsoft.com/office/drawing/2014/main" id="{B8E88A32-D9CE-6A42-F7C9-111CF5130A97}"/>
              </a:ext>
            </a:extLst>
          </xdr:cNvPr>
          <xdr:cNvSpPr txBox="1"/>
        </xdr:nvSpPr>
        <xdr:spPr>
          <a:xfrm>
            <a:off x="11637869"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651DE4-60F7-4BE2-908F-5C802B0DCCDE}"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8">
        <xdr:nvSpPr>
          <xdr:cNvPr id="280" name="TextBox 279">
            <a:extLst>
              <a:ext uri="{FF2B5EF4-FFF2-40B4-BE49-F238E27FC236}">
                <a16:creationId xmlns:a16="http://schemas.microsoft.com/office/drawing/2014/main" id="{6C8EA161-E391-C3A4-3220-672F363FC720}"/>
              </a:ext>
            </a:extLst>
          </xdr:cNvPr>
          <xdr:cNvSpPr txBox="1"/>
        </xdr:nvSpPr>
        <xdr:spPr>
          <a:xfrm>
            <a:off x="12210435"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4C5B29-B6D8-4544-AD6F-9E732D845054}"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19">
        <xdr:nvSpPr>
          <xdr:cNvPr id="281" name="TextBox 280">
            <a:extLst>
              <a:ext uri="{FF2B5EF4-FFF2-40B4-BE49-F238E27FC236}">
                <a16:creationId xmlns:a16="http://schemas.microsoft.com/office/drawing/2014/main" id="{AAE96110-D44C-3F4A-079A-669A72641D06}"/>
              </a:ext>
            </a:extLst>
          </xdr:cNvPr>
          <xdr:cNvSpPr txBox="1"/>
        </xdr:nvSpPr>
        <xdr:spPr>
          <a:xfrm>
            <a:off x="12783001" y="111277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58E201-7AA4-428D-94D1-B64E7C621F86}"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sp macro="" textlink="'Pivot Tables'!AD20">
        <xdr:nvSpPr>
          <xdr:cNvPr id="284" name="TextBox 283">
            <a:extLst>
              <a:ext uri="{FF2B5EF4-FFF2-40B4-BE49-F238E27FC236}">
                <a16:creationId xmlns:a16="http://schemas.microsoft.com/office/drawing/2014/main" id="{4B87CA87-0FD1-57CF-2357-6B65241C52B9}"/>
              </a:ext>
            </a:extLst>
          </xdr:cNvPr>
          <xdr:cNvSpPr txBox="1"/>
        </xdr:nvSpPr>
        <xdr:spPr>
          <a:xfrm>
            <a:off x="13377490" y="1104419"/>
            <a:ext cx="281330" cy="26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D95407-3B59-40BF-94CB-41FAAF63E785}" type="TxLink">
              <a:rPr lang="en-US" sz="1100" b="0" i="0" u="none" strike="noStrike">
                <a:solidFill>
                  <a:srgbClr val="FF0000"/>
                </a:solidFill>
                <a:latin typeface="Calibri"/>
                <a:ea typeface="Calibri"/>
                <a:cs typeface="Calibri"/>
              </a:rPr>
              <a:t>●</a:t>
            </a:fld>
            <a:endParaRPr lang="en-US" sz="1200" b="0">
              <a:latin typeface="Arial" panose="020B0604020202020204" pitchFamily="34" charset="0"/>
              <a:cs typeface="Arial" panose="020B0604020202020204" pitchFamily="34" charset="0"/>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0.8533</cdr:x>
      <cdr:y>0.27803</cdr:y>
    </cdr:from>
    <cdr:to>
      <cdr:x>0.99228</cdr:x>
      <cdr:y>0.43049</cdr:y>
    </cdr:to>
    <cdr:sp macro="" textlink="">
      <cdr:nvSpPr>
        <cdr:cNvPr id="2" name="TextBox 1">
          <a:extLst xmlns:a="http://schemas.openxmlformats.org/drawingml/2006/main">
            <a:ext uri="{FF2B5EF4-FFF2-40B4-BE49-F238E27FC236}">
              <a16:creationId xmlns:a16="http://schemas.microsoft.com/office/drawing/2014/main" id="{977DA78C-B4D3-2F08-55B9-C816BBB8B2C8}"/>
            </a:ext>
          </a:extLst>
        </cdr:cNvPr>
        <cdr:cNvSpPr txBox="1"/>
      </cdr:nvSpPr>
      <cdr:spPr>
        <a:xfrm xmlns:a="http://schemas.openxmlformats.org/drawingml/2006/main">
          <a:off x="4386263" y="492125"/>
          <a:ext cx="714375" cy="2698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solidFill>
                <a:schemeClr val="bg2">
                  <a:lumMod val="50000"/>
                </a:schemeClr>
              </a:solidFill>
              <a:latin typeface="Arial" panose="020B0604020202020204" pitchFamily="34" charset="0"/>
              <a:cs typeface="Arial" panose="020B0604020202020204" pitchFamily="34" charset="0"/>
            </a:rPr>
            <a:t>Balance</a:t>
          </a:r>
          <a:endParaRPr lang="en-US" sz="800">
            <a:solidFill>
              <a:schemeClr val="bg2">
                <a:lumMod val="50000"/>
              </a:schemeClr>
            </a:solidFill>
            <a:latin typeface="Arial" panose="020B0604020202020204" pitchFamily="34" charset="0"/>
            <a:cs typeface="Arial" panose="020B06040202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zion Wade" refreshedDate="45103.599382175926" createdVersion="8" refreshedVersion="8" minRefreshableVersion="3" recordCount="61" xr:uid="{82A5C75F-0154-4B4C-B4D8-11A0D367B722}">
  <cacheSource type="worksheet">
    <worksheetSource name="Datatable"/>
  </cacheSource>
  <cacheFields count="30">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7">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5">
      <sharedItems containsSemiMixedTypes="0" containsString="0" containsNumber="1" containsInteger="1" minValue="3456" maxValue="8765"/>
    </cacheField>
    <cacheField name="Truck" numFmtId="0">
      <sharedItems/>
    </cacheField>
    <cacheField name="Insurance" numFmtId="165">
      <sharedItems containsSemiMixedTypes="0" containsString="0" containsNumber="1" containsInteger="1" minValue="132" maxValue="132"/>
    </cacheField>
    <cacheField name="Fuel" numFmtId="165">
      <sharedItems containsSemiMixedTypes="0" containsString="0" containsNumber="1" containsInteger="1" minValue="245" maxValue="453"/>
    </cacheField>
    <cacheField name="Diesel Exhaust Fluid" numFmtId="165">
      <sharedItems containsSemiMixedTypes="0" containsString="0" containsNumber="1" containsInteger="1" minValue="50" maxValue="74" count="13">
        <n v="50"/>
        <n v="51"/>
        <n v="52"/>
        <n v="53"/>
        <n v="54"/>
        <n v="55"/>
        <n v="56"/>
        <n v="57"/>
        <n v="58"/>
        <n v="59"/>
        <n v="72"/>
        <n v="73"/>
        <n v="74"/>
      </sharedItems>
    </cacheField>
    <cacheField name="Advance" numFmtId="165">
      <sharedItems containsSemiMixedTypes="0" containsString="0" containsNumber="1" containsInteger="1" minValue="250" maxValue="250"/>
    </cacheField>
    <cacheField name="Warehouse" numFmtId="165">
      <sharedItems containsSemiMixedTypes="0" containsString="0" containsNumber="1" containsInteger="1" minValue="120" maxValue="134"/>
    </cacheField>
    <cacheField name="Repairs" numFmtId="165">
      <sharedItems containsString="0" containsBlank="1" containsNumber="1" containsInteger="1" minValue="32" maxValue="65"/>
    </cacheField>
    <cacheField name="Tolls" numFmtId="165">
      <sharedItems containsSemiMixedTypes="0" containsString="0" containsNumber="1" containsInteger="1" minValue="51" maxValue="134"/>
    </cacheField>
    <cacheField name="Fundings" numFmtId="165">
      <sharedItems containsSemiMixedTypes="0" containsString="0" containsNumber="1" containsInteger="1" minValue="6" maxValue="66"/>
    </cacheField>
    <cacheField name="Driver Name" numFmtId="166">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5">
      <sharedItems containsSemiMixedTypes="0" containsString="0" containsNumber="1" minValue="163.79999999999998" maxValue="279.29999999999995"/>
    </cacheField>
    <cacheField name="Extra Stops" numFmtId="165">
      <sharedItems containsSemiMixedTypes="0" containsString="0" containsNumber="1" containsInteger="1" minValue="100" maxValue="100"/>
    </cacheField>
    <cacheField name="Extra Pay" numFmtId="165">
      <sharedItems containsSemiMixedTypes="0" containsString="0" containsNumber="1" containsInteger="1" minValue="22" maxValue="29"/>
    </cacheField>
    <cacheField name="Costs Driver Paid" numFmtId="165">
      <sharedItems containsSemiMixedTypes="0" containsString="0" containsNumber="1" containsInteger="1" minValue="54" maxValue="61"/>
    </cacheField>
    <cacheField name="Total Expenses" numFmtId="165">
      <sharedItems containsSemiMixedTypes="0" containsString="0" containsNumber="1" minValue="1409.1" maxValue="1622.9"/>
    </cacheField>
    <cacheField name="First condition type" numFmtId="165">
      <sharedItems containsSemiMixedTypes="0" containsString="0" containsNumber="1" minValue="449.28000000000003" maxValue="1139.45"/>
    </cacheField>
    <cacheField name="Shipment cost sub-items" numFmtId="165">
      <sharedItems containsSemiMixedTypes="0" containsString="0" containsNumber="1" minValue="691.2" maxValue="1753"/>
    </cacheField>
    <cacheField name="ERE Stage" numFmtId="165">
      <sharedItems containsSemiMixedTypes="0" containsString="0" containsNumber="1" minValue="587.5200000000001" maxValue="1490.0500000000002"/>
    </cacheField>
    <cacheField name="Basic freight" numFmtId="165">
      <sharedItems containsSemiMixedTypes="0" containsString="0" containsNumber="1" minValue="864" maxValue="2191.25"/>
    </cacheField>
    <cacheField name="Final Amount" numFmtId="165">
      <sharedItems containsSemiMixedTypes="0" containsString="0" containsNumber="1" minValue="1036.8" maxValue="2629.5" count="12">
        <n v="1666.8"/>
        <n v="1370.1"/>
        <n v="1037.3999999999999"/>
        <n v="1929.8999999999999"/>
        <n v="2629.5"/>
        <n v="1629.6"/>
        <n v="2033.3999999999999"/>
        <n v="1962.8999999999999"/>
        <n v="2589.9"/>
        <n v="1036.8"/>
        <n v="1434.6"/>
        <n v="1586.1"/>
      </sharedItems>
    </cacheField>
    <cacheField name="Balance" numFmtId="0" formula="Rate -'Total Expenses'" databaseField="0"/>
  </cacheFields>
  <extLst>
    <ext xmlns:x14="http://schemas.microsoft.com/office/spreadsheetml/2009/9/main" uri="{725AE2AE-9491-48be-B2B4-4EB974FC3084}">
      <x14:pivotCacheDefinition pivotCacheId="952663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n v="11"/>
    <x v="0"/>
    <x v="0"/>
    <n v="5556"/>
    <s v="Freightliner Sprinter"/>
    <n v="132"/>
    <n v="400"/>
    <x v="0"/>
    <n v="250"/>
    <n v="120"/>
    <n v="65"/>
    <n v="134"/>
    <n v="6"/>
    <x v="0"/>
    <n v="295.41000000000003"/>
    <n v="343"/>
    <n v="240.1"/>
    <n v="100"/>
    <n v="22"/>
    <n v="54"/>
    <n v="1573.1"/>
    <n v="722.28"/>
    <n v="1111.2"/>
    <n v="944.5200000000001"/>
    <n v="1389"/>
    <x v="0"/>
  </r>
  <r>
    <x v="0"/>
    <n v="3"/>
    <x v="0"/>
    <n v="21.3"/>
    <x v="0"/>
    <x v="1"/>
    <n v="5556"/>
    <s v="Freightliner Sprinter"/>
    <n v="132"/>
    <n v="400"/>
    <x v="0"/>
    <n v="250"/>
    <n v="120"/>
    <n v="65"/>
    <n v="134"/>
    <n v="6"/>
    <x v="1"/>
    <n v="295.41000000000003"/>
    <n v="343"/>
    <n v="240.1"/>
    <n v="100"/>
    <n v="22"/>
    <n v="54"/>
    <n v="1573.1"/>
    <n v="722.28"/>
    <n v="1111.2"/>
    <n v="944.5200000000001"/>
    <n v="1389"/>
    <x v="0"/>
  </r>
  <r>
    <x v="0"/>
    <n v="13"/>
    <x v="0"/>
    <n v="22"/>
    <x v="0"/>
    <x v="2"/>
    <n v="5556"/>
    <s v="Freightliner Sprinter"/>
    <n v="132"/>
    <n v="400"/>
    <x v="0"/>
    <n v="250"/>
    <n v="120"/>
    <n v="65"/>
    <n v="134"/>
    <n v="6"/>
    <x v="2"/>
    <n v="295.41000000000003"/>
    <n v="343"/>
    <n v="240.1"/>
    <n v="100"/>
    <n v="22"/>
    <n v="54"/>
    <n v="1573.1"/>
    <n v="722.28"/>
    <n v="1111.2"/>
    <n v="944.5200000000001"/>
    <n v="1389"/>
    <x v="0"/>
  </r>
  <r>
    <x v="1"/>
    <n v="4"/>
    <x v="1"/>
    <n v="14.5"/>
    <x v="0"/>
    <x v="1"/>
    <n v="4567"/>
    <s v="Freightliner Sprinter"/>
    <n v="132"/>
    <n v="333"/>
    <x v="1"/>
    <n v="250"/>
    <n v="134"/>
    <n v="65"/>
    <n v="134"/>
    <n v="6"/>
    <x v="0"/>
    <n v="295.41000000000003"/>
    <n v="354"/>
    <n v="247.79999999999998"/>
    <n v="100"/>
    <n v="23"/>
    <n v="55"/>
    <n v="1530.8"/>
    <n v="593.71"/>
    <n v="913.40000000000009"/>
    <n v="776.3900000000001"/>
    <n v="1141.75"/>
    <x v="1"/>
  </r>
  <r>
    <x v="1"/>
    <n v="5"/>
    <x v="1"/>
    <n v="18"/>
    <x v="0"/>
    <x v="2"/>
    <n v="4567"/>
    <s v="Freightliner Sprinter"/>
    <n v="132"/>
    <n v="333"/>
    <x v="2"/>
    <n v="250"/>
    <n v="134"/>
    <n v="65"/>
    <n v="134"/>
    <n v="6"/>
    <x v="1"/>
    <n v="295.41000000000003"/>
    <n v="354"/>
    <n v="247.79999999999998"/>
    <n v="100"/>
    <n v="23"/>
    <n v="55"/>
    <n v="1531.8"/>
    <n v="593.71"/>
    <n v="913.40000000000009"/>
    <n v="776.3900000000001"/>
    <n v="1141.75"/>
    <x v="1"/>
  </r>
  <r>
    <x v="1"/>
    <n v="6"/>
    <x v="1"/>
    <n v="19"/>
    <x v="0"/>
    <x v="3"/>
    <n v="4567"/>
    <s v="Freightliner Sprinter"/>
    <n v="132"/>
    <n v="333"/>
    <x v="3"/>
    <n v="250"/>
    <n v="134"/>
    <n v="65"/>
    <n v="134"/>
    <n v="6"/>
    <x v="2"/>
    <n v="295.41000000000003"/>
    <n v="354"/>
    <n v="247.79999999999998"/>
    <n v="100"/>
    <n v="23"/>
    <n v="55"/>
    <n v="1532.8"/>
    <n v="593.71"/>
    <n v="913.40000000000009"/>
    <n v="776.3900000000001"/>
    <n v="1141.75"/>
    <x v="1"/>
  </r>
  <r>
    <x v="1"/>
    <n v="14"/>
    <x v="1"/>
    <n v="20"/>
    <x v="0"/>
    <x v="4"/>
    <n v="4567"/>
    <s v="Freightliner Sprinter"/>
    <n v="132"/>
    <n v="333"/>
    <x v="4"/>
    <n v="250"/>
    <n v="134"/>
    <n v="65"/>
    <n v="134"/>
    <n v="6"/>
    <x v="3"/>
    <n v="295.41000000000003"/>
    <n v="354"/>
    <n v="247.79999999999998"/>
    <n v="100"/>
    <n v="23"/>
    <n v="55"/>
    <n v="1533.8"/>
    <n v="593.71"/>
    <n v="913.40000000000009"/>
    <n v="776.3900000000001"/>
    <n v="1141.75"/>
    <x v="1"/>
  </r>
  <r>
    <x v="2"/>
    <n v="2"/>
    <x v="2"/>
    <n v="21"/>
    <x v="0"/>
    <x v="2"/>
    <n v="3458"/>
    <s v="Freightliner Sprinter"/>
    <n v="132"/>
    <n v="453"/>
    <x v="5"/>
    <n v="250"/>
    <n v="121"/>
    <n v="32"/>
    <n v="56"/>
    <n v="56"/>
    <x v="0"/>
    <n v="295.41000000000003"/>
    <n v="333"/>
    <n v="233.1"/>
    <n v="100"/>
    <n v="24"/>
    <n v="56"/>
    <n v="1568.1"/>
    <n v="449.54"/>
    <n v="691.6"/>
    <n v="587.86"/>
    <n v="864.5"/>
    <x v="2"/>
  </r>
  <r>
    <x v="2"/>
    <n v="3"/>
    <x v="2"/>
    <n v="22"/>
    <x v="1"/>
    <x v="1"/>
    <n v="3458"/>
    <s v="Freightliner Sprinter"/>
    <n v="132"/>
    <n v="453"/>
    <x v="6"/>
    <n v="250"/>
    <n v="121"/>
    <n v="32"/>
    <n v="56"/>
    <n v="56"/>
    <x v="1"/>
    <n v="295.41000000000003"/>
    <n v="333"/>
    <n v="233.1"/>
    <n v="100"/>
    <n v="24"/>
    <n v="56"/>
    <n v="1569.1"/>
    <n v="449.54"/>
    <n v="691.6"/>
    <n v="587.86"/>
    <n v="864.5"/>
    <x v="2"/>
  </r>
  <r>
    <x v="2"/>
    <n v="7"/>
    <x v="1"/>
    <n v="22.7"/>
    <x v="1"/>
    <x v="2"/>
    <n v="3458"/>
    <s v="Freightliner Sprinter"/>
    <n v="132"/>
    <n v="453"/>
    <x v="7"/>
    <n v="250"/>
    <n v="121"/>
    <n v="32"/>
    <n v="56"/>
    <n v="56"/>
    <x v="3"/>
    <n v="295.41000000000003"/>
    <n v="333"/>
    <n v="233.1"/>
    <n v="100"/>
    <n v="24"/>
    <n v="56"/>
    <n v="1570.1"/>
    <n v="449.54"/>
    <n v="691.6"/>
    <n v="587.86"/>
    <n v="864.5"/>
    <x v="2"/>
  </r>
  <r>
    <x v="2"/>
    <n v="8"/>
    <x v="2"/>
    <n v="12"/>
    <x v="0"/>
    <x v="3"/>
    <n v="3458"/>
    <s v="Freightliner Sprinter"/>
    <n v="132"/>
    <n v="453"/>
    <x v="8"/>
    <n v="250"/>
    <n v="121"/>
    <n v="32"/>
    <n v="56"/>
    <n v="56"/>
    <x v="3"/>
    <n v="295.41000000000003"/>
    <n v="333"/>
    <n v="233.1"/>
    <n v="100"/>
    <n v="24"/>
    <n v="56"/>
    <n v="1571.1"/>
    <n v="449.54"/>
    <n v="691.6"/>
    <n v="587.86"/>
    <n v="864.5"/>
    <x v="2"/>
  </r>
  <r>
    <x v="2"/>
    <n v="9"/>
    <x v="0"/>
    <n v="13"/>
    <x v="1"/>
    <x v="5"/>
    <n v="3458"/>
    <s v="Freightliner Sprinter"/>
    <n v="132"/>
    <n v="453"/>
    <x v="9"/>
    <n v="250"/>
    <n v="121"/>
    <m/>
    <n v="56"/>
    <n v="56"/>
    <x v="0"/>
    <n v="295.41000000000003"/>
    <n v="333"/>
    <n v="233.1"/>
    <n v="100"/>
    <n v="24"/>
    <n v="56"/>
    <n v="1540.1"/>
    <n v="449.54"/>
    <n v="691.6"/>
    <n v="587.86"/>
    <n v="864.5"/>
    <x v="2"/>
  </r>
  <r>
    <x v="3"/>
    <n v="12"/>
    <x v="0"/>
    <n v="16"/>
    <x v="0"/>
    <x v="6"/>
    <n v="6433"/>
    <s v="Chevrolet Express"/>
    <n v="132"/>
    <n v="399"/>
    <x v="10"/>
    <n v="250"/>
    <n v="134"/>
    <m/>
    <n v="134"/>
    <n v="6"/>
    <x v="1"/>
    <n v="295.41000000000003"/>
    <n v="343"/>
    <n v="240.1"/>
    <n v="100"/>
    <n v="25"/>
    <n v="57"/>
    <n v="1549.1"/>
    <n v="836.29000000000008"/>
    <n v="1286.6000000000001"/>
    <n v="1093.6100000000001"/>
    <n v="1608.25"/>
    <x v="3"/>
  </r>
  <r>
    <x v="3"/>
    <n v="16"/>
    <x v="1"/>
    <n v="17"/>
    <x v="1"/>
    <x v="7"/>
    <n v="6433"/>
    <s v="Chevrolet Express"/>
    <n v="132"/>
    <n v="399"/>
    <x v="11"/>
    <n v="250"/>
    <n v="134"/>
    <n v="65"/>
    <n v="134"/>
    <n v="6"/>
    <x v="2"/>
    <n v="295.41000000000003"/>
    <n v="343"/>
    <n v="240.1"/>
    <n v="100"/>
    <n v="25"/>
    <n v="57"/>
    <n v="1615.1"/>
    <n v="836.29000000000008"/>
    <n v="1286.6000000000001"/>
    <n v="1093.6100000000001"/>
    <n v="1608.25"/>
    <x v="3"/>
  </r>
  <r>
    <x v="3"/>
    <n v="22"/>
    <x v="0"/>
    <n v="18"/>
    <x v="1"/>
    <x v="2"/>
    <n v="6433"/>
    <s v="Chevrolet Express"/>
    <n v="132"/>
    <n v="399"/>
    <x v="12"/>
    <n v="250"/>
    <n v="134"/>
    <n v="65"/>
    <n v="134"/>
    <n v="6"/>
    <x v="3"/>
    <n v="295.41000000000003"/>
    <n v="343"/>
    <n v="240.1"/>
    <n v="100"/>
    <n v="25"/>
    <n v="57"/>
    <n v="1616.1"/>
    <n v="836.29000000000008"/>
    <n v="1286.6000000000001"/>
    <n v="1093.6100000000001"/>
    <n v="1608.25"/>
    <x v="3"/>
  </r>
  <r>
    <x v="4"/>
    <n v="5"/>
    <x v="1"/>
    <n v="11"/>
    <x v="0"/>
    <x v="4"/>
    <n v="8765"/>
    <s v="Chevrolet Express"/>
    <n v="132"/>
    <n v="387"/>
    <x v="0"/>
    <n v="250"/>
    <n v="128"/>
    <n v="34"/>
    <n v="128"/>
    <n v="46"/>
    <x v="0"/>
    <n v="333"/>
    <n v="343"/>
    <n v="240.1"/>
    <n v="100"/>
    <n v="26"/>
    <n v="58"/>
    <n v="1579.1"/>
    <n v="1139.45"/>
    <n v="1753"/>
    <n v="1490.0500000000002"/>
    <n v="2191.25"/>
    <x v="4"/>
  </r>
  <r>
    <x v="4"/>
    <n v="13"/>
    <x v="1"/>
    <n v="21"/>
    <x v="0"/>
    <x v="7"/>
    <n v="8765"/>
    <s v="Chevrolet Express"/>
    <n v="132"/>
    <n v="387"/>
    <x v="0"/>
    <n v="250"/>
    <n v="128"/>
    <n v="34"/>
    <n v="128"/>
    <n v="46"/>
    <x v="1"/>
    <n v="333"/>
    <n v="343"/>
    <n v="240.1"/>
    <n v="100"/>
    <n v="26"/>
    <n v="58"/>
    <n v="1579.1"/>
    <n v="1139.45"/>
    <n v="1753"/>
    <n v="1490.0500000000002"/>
    <n v="2191.25"/>
    <x v="4"/>
  </r>
  <r>
    <x v="4"/>
    <n v="14"/>
    <x v="1"/>
    <n v="22"/>
    <x v="0"/>
    <x v="3"/>
    <n v="8765"/>
    <s v="Chevrolet Express"/>
    <n v="132"/>
    <n v="387"/>
    <x v="0"/>
    <n v="250"/>
    <n v="128"/>
    <n v="34"/>
    <n v="128"/>
    <n v="46"/>
    <x v="2"/>
    <n v="333"/>
    <n v="343"/>
    <n v="240.1"/>
    <n v="100"/>
    <n v="26"/>
    <n v="58"/>
    <n v="1579.1"/>
    <n v="1139.45"/>
    <n v="1753"/>
    <n v="1490.0500000000002"/>
    <n v="2191.25"/>
    <x v="4"/>
  </r>
  <r>
    <x v="4"/>
    <n v="15"/>
    <x v="2"/>
    <n v="23"/>
    <x v="1"/>
    <x v="4"/>
    <n v="8765"/>
    <s v="Chevrolet Express"/>
    <n v="132"/>
    <n v="387"/>
    <x v="0"/>
    <n v="250"/>
    <n v="128"/>
    <n v="34"/>
    <n v="128"/>
    <n v="46"/>
    <x v="3"/>
    <n v="333"/>
    <n v="343"/>
    <n v="240.1"/>
    <n v="100"/>
    <n v="26"/>
    <n v="58"/>
    <n v="1579.1"/>
    <n v="1139.45"/>
    <n v="1753"/>
    <n v="1490.0500000000002"/>
    <n v="2191.25"/>
    <x v="4"/>
  </r>
  <r>
    <x v="5"/>
    <n v="17"/>
    <x v="2"/>
    <n v="12.9"/>
    <x v="0"/>
    <x v="2"/>
    <n v="5432"/>
    <s v="Chevrolet Express"/>
    <n v="132"/>
    <n v="245"/>
    <x v="0"/>
    <n v="250"/>
    <n v="120"/>
    <m/>
    <n v="120"/>
    <n v="66"/>
    <x v="0"/>
    <n v="295.41000000000003"/>
    <n v="343"/>
    <n v="240.1"/>
    <n v="100"/>
    <n v="27"/>
    <n v="59"/>
    <n v="1409.1"/>
    <n v="706.16"/>
    <n v="1086.4000000000001"/>
    <n v="923.44"/>
    <n v="1358"/>
    <x v="5"/>
  </r>
  <r>
    <x v="5"/>
    <n v="18"/>
    <x v="2"/>
    <n v="12.9"/>
    <x v="0"/>
    <x v="3"/>
    <n v="5432"/>
    <s v="Chevrolet Express"/>
    <n v="132"/>
    <n v="245"/>
    <x v="0"/>
    <n v="250"/>
    <n v="120"/>
    <m/>
    <n v="120"/>
    <n v="66"/>
    <x v="1"/>
    <n v="295.41000000000003"/>
    <n v="343"/>
    <n v="240.1"/>
    <n v="100"/>
    <n v="27"/>
    <n v="59"/>
    <n v="1409.1"/>
    <n v="706.16"/>
    <n v="1086.4000000000001"/>
    <n v="923.44"/>
    <n v="1358"/>
    <x v="5"/>
  </r>
  <r>
    <x v="5"/>
    <n v="18"/>
    <x v="2"/>
    <n v="21"/>
    <x v="0"/>
    <x v="7"/>
    <n v="5432"/>
    <s v="Chevrolet Express"/>
    <n v="132"/>
    <n v="245"/>
    <x v="0"/>
    <n v="250"/>
    <n v="120"/>
    <m/>
    <n v="120"/>
    <n v="66"/>
    <x v="2"/>
    <n v="295.41000000000003"/>
    <n v="343"/>
    <n v="240.1"/>
    <n v="100"/>
    <n v="27"/>
    <n v="59"/>
    <n v="1409.1"/>
    <n v="706.16"/>
    <n v="1086.4000000000001"/>
    <n v="923.44"/>
    <n v="1358"/>
    <x v="5"/>
  </r>
  <r>
    <x v="5"/>
    <n v="24"/>
    <x v="2"/>
    <n v="22"/>
    <x v="1"/>
    <x v="7"/>
    <n v="5432"/>
    <s v="Chevrolet Express"/>
    <n v="132"/>
    <n v="245"/>
    <x v="0"/>
    <n v="250"/>
    <n v="120"/>
    <m/>
    <n v="120"/>
    <n v="66"/>
    <x v="3"/>
    <n v="295.41000000000003"/>
    <n v="343"/>
    <n v="240.1"/>
    <n v="100"/>
    <n v="27"/>
    <n v="59"/>
    <n v="1409.1"/>
    <n v="706.16"/>
    <n v="1086.4000000000001"/>
    <n v="923.44"/>
    <n v="1358"/>
    <x v="5"/>
  </r>
  <r>
    <x v="6"/>
    <n v="7"/>
    <x v="0"/>
    <n v="23"/>
    <x v="1"/>
    <x v="1"/>
    <n v="6778"/>
    <s v="RAM ProMaster"/>
    <n v="132"/>
    <n v="400"/>
    <x v="0"/>
    <n v="250"/>
    <n v="134"/>
    <m/>
    <n v="134"/>
    <n v="6"/>
    <x v="0"/>
    <n v="295.41000000000003"/>
    <n v="377"/>
    <n v="263.89999999999998"/>
    <n v="100"/>
    <n v="28"/>
    <n v="60"/>
    <n v="1557.9"/>
    <n v="881.14"/>
    <n v="1355.6000000000001"/>
    <n v="1152.26"/>
    <n v="1694.5"/>
    <x v="6"/>
  </r>
  <r>
    <x v="6"/>
    <n v="19"/>
    <x v="0"/>
    <n v="12"/>
    <x v="1"/>
    <x v="2"/>
    <n v="6778"/>
    <s v="RAM ProMaster"/>
    <n v="132"/>
    <n v="400"/>
    <x v="0"/>
    <n v="250"/>
    <n v="134"/>
    <n v="65"/>
    <n v="134"/>
    <n v="6"/>
    <x v="1"/>
    <n v="295.41000000000003"/>
    <n v="377"/>
    <n v="263.89999999999998"/>
    <n v="100"/>
    <n v="28"/>
    <n v="60"/>
    <n v="1622.9"/>
    <n v="881.14"/>
    <n v="1355.6000000000001"/>
    <n v="1152.26"/>
    <n v="1694.5"/>
    <x v="6"/>
  </r>
  <r>
    <x v="6"/>
    <n v="19"/>
    <x v="0"/>
    <n v="13"/>
    <x v="0"/>
    <x v="3"/>
    <n v="6778"/>
    <s v="RAM ProMaster"/>
    <n v="132"/>
    <n v="400"/>
    <x v="0"/>
    <n v="250"/>
    <n v="134"/>
    <n v="65"/>
    <n v="134"/>
    <n v="6"/>
    <x v="2"/>
    <n v="295.41000000000003"/>
    <n v="377"/>
    <n v="263.89999999999998"/>
    <n v="100"/>
    <n v="28"/>
    <n v="60"/>
    <n v="1622.9"/>
    <n v="881.14"/>
    <n v="1355.6000000000001"/>
    <n v="1152.26"/>
    <n v="1694.5"/>
    <x v="6"/>
  </r>
  <r>
    <x v="6"/>
    <n v="20"/>
    <x v="0"/>
    <n v="14"/>
    <x v="0"/>
    <x v="4"/>
    <n v="6778"/>
    <s v="RAM ProMaster"/>
    <n v="132"/>
    <n v="400"/>
    <x v="0"/>
    <n v="250"/>
    <n v="134"/>
    <n v="65"/>
    <n v="134"/>
    <n v="6"/>
    <x v="3"/>
    <n v="295.41000000000003"/>
    <n v="377"/>
    <n v="263.89999999999998"/>
    <n v="100"/>
    <n v="28"/>
    <n v="60"/>
    <n v="1622.9"/>
    <n v="881.14"/>
    <n v="1355.6000000000001"/>
    <n v="1152.26"/>
    <n v="1694.5"/>
    <x v="6"/>
  </r>
  <r>
    <x v="6"/>
    <n v="21"/>
    <x v="0"/>
    <n v="15"/>
    <x v="0"/>
    <x v="5"/>
    <n v="6778"/>
    <s v="RAM ProMaster"/>
    <n v="132"/>
    <n v="400"/>
    <x v="0"/>
    <n v="250"/>
    <n v="134"/>
    <n v="65"/>
    <n v="134"/>
    <n v="6"/>
    <x v="0"/>
    <n v="295.41000000000003"/>
    <n v="377"/>
    <n v="263.89999999999998"/>
    <n v="100"/>
    <n v="28"/>
    <n v="60"/>
    <n v="1622.9"/>
    <n v="881.14"/>
    <n v="1355.6000000000001"/>
    <n v="1152.26"/>
    <n v="1694.5"/>
    <x v="6"/>
  </r>
  <r>
    <x v="6"/>
    <n v="25"/>
    <x v="0"/>
    <n v="16"/>
    <x v="0"/>
    <x v="4"/>
    <n v="6778"/>
    <s v="RAM ProMaster"/>
    <n v="132"/>
    <n v="400"/>
    <x v="0"/>
    <n v="250"/>
    <n v="134"/>
    <n v="65"/>
    <n v="134"/>
    <n v="6"/>
    <x v="1"/>
    <n v="295.41000000000003"/>
    <n v="377"/>
    <n v="263.89999999999998"/>
    <n v="100"/>
    <n v="28"/>
    <n v="60"/>
    <n v="1622.9"/>
    <n v="881.14"/>
    <n v="1355.6000000000001"/>
    <n v="1152.26"/>
    <n v="1694.5"/>
    <x v="6"/>
  </r>
  <r>
    <x v="6"/>
    <n v="7"/>
    <x v="0"/>
    <n v="23"/>
    <x v="1"/>
    <x v="1"/>
    <n v="6778"/>
    <s v="RAM ProMaster"/>
    <n v="132"/>
    <n v="400"/>
    <x v="0"/>
    <n v="250"/>
    <n v="134"/>
    <m/>
    <n v="134"/>
    <n v="6"/>
    <x v="2"/>
    <n v="295.41000000000003"/>
    <n v="377"/>
    <n v="263.89999999999998"/>
    <n v="100"/>
    <n v="28"/>
    <n v="60"/>
    <n v="1557.9"/>
    <n v="881.14"/>
    <n v="1355.6000000000001"/>
    <n v="1152.26"/>
    <n v="1694.5"/>
    <x v="6"/>
  </r>
  <r>
    <x v="6"/>
    <n v="19"/>
    <x v="0"/>
    <n v="12"/>
    <x v="1"/>
    <x v="2"/>
    <n v="6778"/>
    <s v="RAM ProMaster"/>
    <n v="132"/>
    <n v="400"/>
    <x v="0"/>
    <n v="250"/>
    <n v="134"/>
    <n v="65"/>
    <n v="134"/>
    <n v="6"/>
    <x v="3"/>
    <n v="295.41000000000003"/>
    <n v="377"/>
    <n v="263.89999999999998"/>
    <n v="100"/>
    <n v="28"/>
    <n v="60"/>
    <n v="1622.9"/>
    <n v="881.14"/>
    <n v="1355.6000000000001"/>
    <n v="1152.26"/>
    <n v="1694.5"/>
    <x v="6"/>
  </r>
  <r>
    <x v="6"/>
    <n v="19"/>
    <x v="0"/>
    <n v="13"/>
    <x v="0"/>
    <x v="3"/>
    <n v="6778"/>
    <s v="RAM ProMaster"/>
    <n v="132"/>
    <n v="400"/>
    <x v="0"/>
    <n v="250"/>
    <n v="134"/>
    <n v="65"/>
    <n v="134"/>
    <n v="6"/>
    <x v="0"/>
    <n v="295.41000000000003"/>
    <n v="377"/>
    <n v="263.89999999999998"/>
    <n v="100"/>
    <n v="28"/>
    <n v="60"/>
    <n v="1622.9"/>
    <n v="881.14"/>
    <n v="1355.6000000000001"/>
    <n v="1152.26"/>
    <n v="1694.5"/>
    <x v="6"/>
  </r>
  <r>
    <x v="6"/>
    <n v="20"/>
    <x v="0"/>
    <n v="14"/>
    <x v="0"/>
    <x v="4"/>
    <n v="6778"/>
    <s v="RAM ProMaster"/>
    <n v="132"/>
    <n v="400"/>
    <x v="0"/>
    <n v="250"/>
    <n v="134"/>
    <n v="65"/>
    <n v="134"/>
    <n v="6"/>
    <x v="1"/>
    <n v="295.41000000000003"/>
    <n v="377"/>
    <n v="263.89999999999998"/>
    <n v="100"/>
    <n v="28"/>
    <n v="60"/>
    <n v="1622.9"/>
    <n v="881.14"/>
    <n v="1355.6000000000001"/>
    <n v="1152.26"/>
    <n v="1694.5"/>
    <x v="6"/>
  </r>
  <r>
    <x v="6"/>
    <n v="21"/>
    <x v="0"/>
    <n v="15"/>
    <x v="0"/>
    <x v="5"/>
    <n v="6778"/>
    <s v="RAM ProMaster"/>
    <n v="132"/>
    <n v="400"/>
    <x v="0"/>
    <n v="250"/>
    <n v="134"/>
    <n v="65"/>
    <n v="134"/>
    <n v="6"/>
    <x v="2"/>
    <n v="295.41000000000003"/>
    <n v="377"/>
    <n v="263.89999999999998"/>
    <n v="100"/>
    <n v="28"/>
    <n v="60"/>
    <n v="1622.9"/>
    <n v="881.14"/>
    <n v="1355.6000000000001"/>
    <n v="1152.26"/>
    <n v="1694.5"/>
    <x v="6"/>
  </r>
  <r>
    <x v="6"/>
    <n v="25"/>
    <x v="0"/>
    <n v="16"/>
    <x v="0"/>
    <x v="4"/>
    <n v="6778"/>
    <s v="RAM ProMaster"/>
    <n v="132"/>
    <n v="400"/>
    <x v="0"/>
    <n v="250"/>
    <n v="134"/>
    <n v="65"/>
    <n v="134"/>
    <n v="6"/>
    <x v="3"/>
    <n v="295.41000000000003"/>
    <n v="377"/>
    <n v="263.89999999999998"/>
    <n v="100"/>
    <n v="28"/>
    <n v="60"/>
    <n v="1622.9"/>
    <n v="881.14"/>
    <n v="1355.6000000000001"/>
    <n v="1152.26"/>
    <n v="1694.5"/>
    <x v="6"/>
  </r>
  <r>
    <x v="7"/>
    <n v="8"/>
    <x v="1"/>
    <n v="17"/>
    <x v="0"/>
    <x v="7"/>
    <n v="6543"/>
    <s v="RAM ProMaster"/>
    <n v="132"/>
    <n v="400"/>
    <x v="0"/>
    <n v="250"/>
    <n v="121"/>
    <m/>
    <n v="51"/>
    <n v="51"/>
    <x v="0"/>
    <n v="295.41000000000003"/>
    <n v="389"/>
    <n v="272.29999999999995"/>
    <n v="100"/>
    <n v="29"/>
    <n v="61"/>
    <n v="1517.3"/>
    <n v="850.59"/>
    <n v="1308.6000000000001"/>
    <n v="1112.3100000000002"/>
    <n v="1635.75"/>
    <x v="7"/>
  </r>
  <r>
    <x v="7"/>
    <n v="20"/>
    <x v="1"/>
    <n v="18"/>
    <x v="0"/>
    <x v="5"/>
    <n v="6543"/>
    <s v="RAM ProMaster"/>
    <n v="132"/>
    <n v="400"/>
    <x v="0"/>
    <n v="250"/>
    <n v="121"/>
    <m/>
    <n v="51"/>
    <n v="51"/>
    <x v="1"/>
    <n v="295.41000000000003"/>
    <n v="389"/>
    <n v="272.29999999999995"/>
    <n v="100"/>
    <n v="29"/>
    <n v="61"/>
    <n v="1517.3"/>
    <n v="850.59"/>
    <n v="1308.6000000000001"/>
    <n v="1112.3100000000002"/>
    <n v="1635.75"/>
    <x v="7"/>
  </r>
  <r>
    <x v="7"/>
    <n v="22"/>
    <x v="1"/>
    <n v="12.9"/>
    <x v="0"/>
    <x v="1"/>
    <n v="6543"/>
    <s v="RAM ProMaster"/>
    <n v="132"/>
    <n v="400"/>
    <x v="0"/>
    <n v="250"/>
    <n v="121"/>
    <n v="33"/>
    <n v="51"/>
    <n v="51"/>
    <x v="2"/>
    <n v="295.41000000000003"/>
    <n v="389"/>
    <n v="272.29999999999995"/>
    <n v="100"/>
    <n v="29"/>
    <n v="61"/>
    <n v="1550.3"/>
    <n v="850.59"/>
    <n v="1308.6000000000001"/>
    <n v="1112.3100000000002"/>
    <n v="1635.75"/>
    <x v="7"/>
  </r>
  <r>
    <x v="7"/>
    <n v="23"/>
    <x v="1"/>
    <n v="12.9"/>
    <x v="0"/>
    <x v="2"/>
    <n v="6543"/>
    <s v="RAM ProMaster"/>
    <n v="132"/>
    <n v="400"/>
    <x v="0"/>
    <n v="250"/>
    <n v="121"/>
    <n v="33"/>
    <n v="51"/>
    <n v="51"/>
    <x v="3"/>
    <n v="295.41000000000003"/>
    <n v="389"/>
    <n v="272.29999999999995"/>
    <n v="100"/>
    <n v="29"/>
    <n v="61"/>
    <n v="1550.3"/>
    <n v="850.59"/>
    <n v="1308.6000000000001"/>
    <n v="1112.3100000000002"/>
    <n v="1635.75"/>
    <x v="7"/>
  </r>
  <r>
    <x v="8"/>
    <n v="25"/>
    <x v="0"/>
    <n v="12.9"/>
    <x v="0"/>
    <x v="2"/>
    <n v="8633"/>
    <s v="RAM ProMaster"/>
    <n v="132"/>
    <n v="400"/>
    <x v="0"/>
    <n v="250"/>
    <n v="134"/>
    <m/>
    <n v="134"/>
    <n v="6"/>
    <x v="2"/>
    <n v="295.41000000000003"/>
    <n v="234"/>
    <n v="163.79999999999998"/>
    <n v="100"/>
    <n v="23"/>
    <n v="55"/>
    <n v="1447.8"/>
    <n v="1122.29"/>
    <n v="1726.6000000000001"/>
    <n v="1467.6100000000001"/>
    <n v="2158.25"/>
    <x v="8"/>
  </r>
  <r>
    <x v="8"/>
    <n v="26"/>
    <x v="0"/>
    <n v="18"/>
    <x v="0"/>
    <x v="3"/>
    <n v="8633"/>
    <s v="RAM ProMaster"/>
    <n v="132"/>
    <n v="400"/>
    <x v="0"/>
    <n v="250"/>
    <n v="134"/>
    <m/>
    <n v="134"/>
    <n v="6"/>
    <x v="2"/>
    <n v="295.41000000000003"/>
    <n v="234"/>
    <n v="163.79999999999998"/>
    <n v="100"/>
    <n v="23"/>
    <n v="55"/>
    <n v="1447.8"/>
    <n v="1122.29"/>
    <n v="1726.6000000000001"/>
    <n v="1467.6100000000001"/>
    <n v="2158.25"/>
    <x v="8"/>
  </r>
  <r>
    <x v="8"/>
    <n v="27"/>
    <x v="0"/>
    <n v="19"/>
    <x v="0"/>
    <x v="4"/>
    <n v="8633"/>
    <s v="RAM ProMaster"/>
    <n v="132"/>
    <n v="400"/>
    <x v="0"/>
    <n v="250"/>
    <n v="134"/>
    <m/>
    <n v="134"/>
    <n v="6"/>
    <x v="2"/>
    <n v="295.41000000000003"/>
    <n v="234"/>
    <n v="163.79999999999998"/>
    <n v="100"/>
    <n v="23"/>
    <n v="55"/>
    <n v="1447.8"/>
    <n v="1122.29"/>
    <n v="1726.6000000000001"/>
    <n v="1467.6100000000001"/>
    <n v="2158.25"/>
    <x v="8"/>
  </r>
  <r>
    <x v="8"/>
    <n v="27"/>
    <x v="0"/>
    <n v="20"/>
    <x v="0"/>
    <x v="4"/>
    <n v="8633"/>
    <s v="RAM ProMaster"/>
    <n v="132"/>
    <n v="400"/>
    <x v="0"/>
    <n v="250"/>
    <n v="134"/>
    <m/>
    <n v="134"/>
    <n v="6"/>
    <x v="2"/>
    <n v="295.41000000000003"/>
    <n v="234"/>
    <n v="163.79999999999998"/>
    <n v="100"/>
    <n v="23"/>
    <n v="55"/>
    <n v="1447.8"/>
    <n v="1122.29"/>
    <n v="1726.6000000000001"/>
    <n v="1467.6100000000001"/>
    <n v="2158.25"/>
    <x v="8"/>
  </r>
  <r>
    <x v="9"/>
    <n v="1"/>
    <x v="0"/>
    <n v="21"/>
    <x v="0"/>
    <x v="4"/>
    <n v="5556"/>
    <s v="Freightliner Sprinter"/>
    <n v="132"/>
    <n v="400"/>
    <x v="0"/>
    <n v="250"/>
    <n v="120"/>
    <n v="65"/>
    <n v="134"/>
    <n v="6"/>
    <x v="0"/>
    <n v="295.41000000000003"/>
    <n v="343"/>
    <n v="240.1"/>
    <n v="100"/>
    <n v="22"/>
    <n v="54"/>
    <n v="1573.1"/>
    <n v="722.28"/>
    <n v="1111.2"/>
    <n v="944.5200000000001"/>
    <n v="1389"/>
    <x v="0"/>
  </r>
  <r>
    <x v="9"/>
    <n v="2"/>
    <x v="0"/>
    <n v="22"/>
    <x v="0"/>
    <x v="4"/>
    <n v="5556"/>
    <s v="Freightliner Sprinter"/>
    <n v="132"/>
    <n v="400"/>
    <x v="0"/>
    <n v="250"/>
    <n v="120"/>
    <n v="65"/>
    <n v="134"/>
    <n v="6"/>
    <x v="0"/>
    <n v="295.41000000000003"/>
    <n v="343"/>
    <n v="240.1"/>
    <n v="100"/>
    <n v="22"/>
    <n v="54"/>
    <n v="1573.1"/>
    <n v="722.28"/>
    <n v="1111.2"/>
    <n v="944.5200000000001"/>
    <n v="1389"/>
    <x v="0"/>
  </r>
  <r>
    <x v="9"/>
    <n v="10"/>
    <x v="0"/>
    <n v="23"/>
    <x v="0"/>
    <x v="4"/>
    <n v="6433"/>
    <s v="Chevrolet Express"/>
    <n v="132"/>
    <n v="399"/>
    <x v="0"/>
    <n v="250"/>
    <n v="134"/>
    <m/>
    <n v="134"/>
    <n v="6"/>
    <x v="1"/>
    <n v="295.41000000000003"/>
    <n v="343"/>
    <n v="240.1"/>
    <n v="100"/>
    <n v="25"/>
    <n v="57"/>
    <n v="1527.1"/>
    <n v="836.29000000000008"/>
    <n v="1286.6000000000001"/>
    <n v="1093.6100000000001"/>
    <n v="1608.25"/>
    <x v="3"/>
  </r>
  <r>
    <x v="9"/>
    <n v="10"/>
    <x v="1"/>
    <n v="12.9"/>
    <x v="0"/>
    <x v="4"/>
    <n v="3456"/>
    <s v="Nissan NV2500"/>
    <n v="132"/>
    <n v="400"/>
    <x v="0"/>
    <n v="250"/>
    <n v="128"/>
    <n v="65"/>
    <n v="134"/>
    <n v="6"/>
    <x v="3"/>
    <n v="295.41000000000003"/>
    <n v="343"/>
    <n v="240.1"/>
    <n v="100"/>
    <n v="24"/>
    <n v="56"/>
    <n v="1585.1"/>
    <n v="449.28000000000003"/>
    <n v="691.2"/>
    <n v="587.5200000000001"/>
    <n v="864"/>
    <x v="9"/>
  </r>
  <r>
    <x v="9"/>
    <n v="11"/>
    <x v="0"/>
    <n v="13"/>
    <x v="0"/>
    <x v="4"/>
    <n v="6433"/>
    <s v="Chevrolet Express"/>
    <n v="132"/>
    <n v="399"/>
    <x v="0"/>
    <n v="250"/>
    <n v="134"/>
    <m/>
    <n v="134"/>
    <n v="6"/>
    <x v="1"/>
    <n v="295.41000000000003"/>
    <n v="343"/>
    <n v="240.1"/>
    <n v="100"/>
    <n v="25"/>
    <n v="57"/>
    <n v="1527.1"/>
    <n v="836.29000000000008"/>
    <n v="1286.6000000000001"/>
    <n v="1093.6100000000001"/>
    <n v="1608.25"/>
    <x v="3"/>
  </r>
  <r>
    <x v="9"/>
    <n v="28"/>
    <x v="1"/>
    <n v="14"/>
    <x v="0"/>
    <x v="4"/>
    <n v="3456"/>
    <s v="Nissan NV2500"/>
    <n v="132"/>
    <n v="400"/>
    <x v="0"/>
    <n v="250"/>
    <n v="128"/>
    <m/>
    <n v="134"/>
    <n v="6"/>
    <x v="3"/>
    <n v="295.41000000000003"/>
    <n v="343"/>
    <n v="240.1"/>
    <n v="100"/>
    <n v="24"/>
    <n v="56"/>
    <n v="1520.1"/>
    <n v="449.28000000000003"/>
    <n v="691.2"/>
    <n v="587.5200000000001"/>
    <n v="864"/>
    <x v="9"/>
  </r>
  <r>
    <x v="9"/>
    <n v="28"/>
    <x v="1"/>
    <n v="15"/>
    <x v="0"/>
    <x v="4"/>
    <n v="3456"/>
    <s v="Nissan NV2500"/>
    <n v="132"/>
    <n v="400"/>
    <x v="0"/>
    <n v="250"/>
    <n v="128"/>
    <m/>
    <n v="134"/>
    <n v="6"/>
    <x v="3"/>
    <n v="295.41000000000003"/>
    <n v="343"/>
    <n v="240.1"/>
    <n v="100"/>
    <n v="24"/>
    <n v="56"/>
    <n v="1520.1"/>
    <n v="449.28000000000003"/>
    <n v="691.2"/>
    <n v="587.5200000000001"/>
    <n v="864"/>
    <x v="9"/>
  </r>
  <r>
    <x v="9"/>
    <n v="29"/>
    <x v="1"/>
    <n v="16"/>
    <x v="0"/>
    <x v="4"/>
    <n v="3456"/>
    <s v="Nissan NV2500"/>
    <n v="132"/>
    <n v="400"/>
    <x v="0"/>
    <n v="250"/>
    <n v="128"/>
    <m/>
    <n v="134"/>
    <n v="6"/>
    <x v="3"/>
    <n v="295.41000000000003"/>
    <n v="343"/>
    <n v="240.1"/>
    <n v="100"/>
    <n v="24"/>
    <n v="56"/>
    <n v="1520.1"/>
    <n v="449.28000000000003"/>
    <n v="691.2"/>
    <n v="587.5200000000001"/>
    <n v="864"/>
    <x v="9"/>
  </r>
  <r>
    <x v="9"/>
    <n v="1"/>
    <x v="0"/>
    <n v="21"/>
    <x v="0"/>
    <x v="4"/>
    <n v="5556"/>
    <s v="Freightliner Sprinter"/>
    <n v="132"/>
    <n v="400"/>
    <x v="0"/>
    <n v="250"/>
    <n v="120"/>
    <n v="65"/>
    <n v="134"/>
    <n v="6"/>
    <x v="0"/>
    <n v="295.41000000000003"/>
    <n v="343"/>
    <n v="240.1"/>
    <n v="100"/>
    <n v="22"/>
    <n v="54"/>
    <n v="1573.1"/>
    <n v="722.28"/>
    <n v="1111.2"/>
    <n v="944.5200000000001"/>
    <n v="1389"/>
    <x v="0"/>
  </r>
  <r>
    <x v="9"/>
    <n v="2"/>
    <x v="0"/>
    <n v="22"/>
    <x v="0"/>
    <x v="4"/>
    <n v="5556"/>
    <s v="Freightliner Sprinter"/>
    <n v="132"/>
    <n v="400"/>
    <x v="0"/>
    <n v="250"/>
    <n v="120"/>
    <n v="65"/>
    <n v="134"/>
    <n v="6"/>
    <x v="0"/>
    <n v="295.41000000000003"/>
    <n v="343"/>
    <n v="240.1"/>
    <n v="100"/>
    <n v="22"/>
    <n v="54"/>
    <n v="1573.1"/>
    <n v="722.28"/>
    <n v="1111.2"/>
    <n v="944.5200000000001"/>
    <n v="1389"/>
    <x v="0"/>
  </r>
  <r>
    <x v="10"/>
    <n v="29"/>
    <x v="2"/>
    <n v="18"/>
    <x v="0"/>
    <x v="4"/>
    <n v="4782"/>
    <s v="Nissan NV2500"/>
    <n v="132"/>
    <n v="400"/>
    <x v="0"/>
    <n v="250"/>
    <n v="120"/>
    <n v="65"/>
    <n v="134"/>
    <n v="6"/>
    <x v="3"/>
    <n v="295.41000000000003"/>
    <n v="399"/>
    <n v="279.29999999999995"/>
    <n v="100"/>
    <n v="25"/>
    <n v="57"/>
    <n v="1618.3"/>
    <n v="621.66"/>
    <n v="956.40000000000009"/>
    <n v="812.94"/>
    <n v="1195.5"/>
    <x v="10"/>
  </r>
  <r>
    <x v="10"/>
    <n v="11"/>
    <x v="2"/>
    <n v="17"/>
    <x v="0"/>
    <x v="4"/>
    <n v="4782"/>
    <s v="Nissan NV2500"/>
    <n v="132"/>
    <n v="400"/>
    <x v="0"/>
    <n v="250"/>
    <n v="120"/>
    <n v="65"/>
    <n v="134"/>
    <n v="6"/>
    <x v="3"/>
    <n v="295.41000000000003"/>
    <n v="399"/>
    <n v="279.29999999999995"/>
    <n v="100"/>
    <n v="25"/>
    <n v="57"/>
    <n v="1618.3"/>
    <n v="621.66"/>
    <n v="956.40000000000009"/>
    <n v="812.94"/>
    <n v="1195.5"/>
    <x v="10"/>
  </r>
  <r>
    <x v="10"/>
    <n v="23"/>
    <x v="2"/>
    <n v="18"/>
    <x v="0"/>
    <x v="4"/>
    <n v="4782"/>
    <s v="Nissan NV2500"/>
    <n v="132"/>
    <n v="400"/>
    <x v="0"/>
    <n v="250"/>
    <n v="120"/>
    <n v="65"/>
    <n v="134"/>
    <n v="6"/>
    <x v="3"/>
    <n v="295.41000000000003"/>
    <n v="399"/>
    <n v="279.29999999999995"/>
    <n v="100"/>
    <n v="25"/>
    <n v="57"/>
    <n v="1618.3"/>
    <n v="621.66"/>
    <n v="956.40000000000009"/>
    <n v="812.94"/>
    <n v="1195.5"/>
    <x v="10"/>
  </r>
  <r>
    <x v="10"/>
    <n v="23"/>
    <x v="2"/>
    <n v="18"/>
    <x v="0"/>
    <x v="4"/>
    <n v="4782"/>
    <s v="Nissan NV2500"/>
    <n v="132"/>
    <n v="400"/>
    <x v="0"/>
    <n v="250"/>
    <n v="120"/>
    <n v="65"/>
    <n v="134"/>
    <n v="6"/>
    <x v="3"/>
    <n v="295.41000000000003"/>
    <n v="399"/>
    <n v="279.29999999999995"/>
    <n v="100"/>
    <n v="25"/>
    <n v="57"/>
    <n v="1618.3"/>
    <n v="621.66"/>
    <n v="956.40000000000009"/>
    <n v="812.94"/>
    <n v="1195.5"/>
    <x v="10"/>
  </r>
  <r>
    <x v="10"/>
    <n v="29"/>
    <x v="2"/>
    <n v="18"/>
    <x v="0"/>
    <x v="4"/>
    <n v="4782"/>
    <s v="Nissan NV2500"/>
    <n v="132"/>
    <n v="400"/>
    <x v="0"/>
    <n v="250"/>
    <n v="120"/>
    <n v="65"/>
    <n v="134"/>
    <n v="6"/>
    <x v="3"/>
    <n v="295.41000000000003"/>
    <n v="399"/>
    <n v="279.29999999999995"/>
    <n v="100"/>
    <n v="25"/>
    <n v="57"/>
    <n v="1618.3"/>
    <n v="621.66"/>
    <n v="956.40000000000009"/>
    <n v="812.94"/>
    <n v="1195.5"/>
    <x v="10"/>
  </r>
  <r>
    <x v="11"/>
    <n v="12"/>
    <x v="0"/>
    <n v="12.9"/>
    <x v="0"/>
    <x v="4"/>
    <n v="5287"/>
    <s v="Nissan NV2500"/>
    <n v="132"/>
    <n v="400"/>
    <x v="0"/>
    <n v="250"/>
    <n v="134"/>
    <m/>
    <n v="134"/>
    <n v="6"/>
    <x v="3"/>
    <n v="295.41000000000003"/>
    <n v="343"/>
    <n v="240.1"/>
    <n v="100"/>
    <n v="26"/>
    <n v="58"/>
    <n v="1530.1"/>
    <n v="687.31000000000006"/>
    <n v="1057.4000000000001"/>
    <n v="898.79000000000008"/>
    <n v="1321.75"/>
    <x v="11"/>
  </r>
  <r>
    <x v="11"/>
    <n v="24"/>
    <x v="0"/>
    <n v="18"/>
    <x v="0"/>
    <x v="4"/>
    <n v="5287"/>
    <s v="Nissan NV2500"/>
    <n v="132"/>
    <n v="400"/>
    <x v="0"/>
    <n v="250"/>
    <n v="134"/>
    <m/>
    <n v="134"/>
    <n v="6"/>
    <x v="3"/>
    <n v="295.41000000000003"/>
    <n v="343"/>
    <n v="240.1"/>
    <n v="100"/>
    <n v="26"/>
    <n v="58"/>
    <n v="1530.1"/>
    <n v="687.31000000000006"/>
    <n v="1057.4000000000001"/>
    <n v="898.79000000000008"/>
    <n v="1321.75"/>
    <x v="11"/>
  </r>
  <r>
    <x v="11"/>
    <n v="25"/>
    <x v="0"/>
    <n v="18"/>
    <x v="0"/>
    <x v="4"/>
    <n v="5287"/>
    <s v="Nissan NV2500"/>
    <n v="132"/>
    <n v="400"/>
    <x v="0"/>
    <n v="250"/>
    <n v="134"/>
    <m/>
    <n v="134"/>
    <n v="6"/>
    <x v="3"/>
    <n v="295.41000000000003"/>
    <n v="343"/>
    <n v="240.1"/>
    <n v="100"/>
    <n v="26"/>
    <n v="58"/>
    <n v="1530.1"/>
    <n v="687.31000000000006"/>
    <n v="1057.4000000000001"/>
    <n v="898.79000000000008"/>
    <n v="1321.75"/>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2974F8-E81D-43AF-BF65-C015A8C882C7}" name="PivotTable1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E8:BG12" firstHeaderRow="0" firstDataRow="1" firstDataCol="1"/>
  <pivotFields count="30">
    <pivotField showAll="0">
      <items count="13">
        <item x="0"/>
        <item x="1"/>
        <item x="2"/>
        <item x="3"/>
        <item x="4"/>
        <item x="5"/>
        <item x="6"/>
        <item x="7"/>
        <item x="8"/>
        <item x="9"/>
        <item x="10"/>
        <item x="11"/>
        <item t="default"/>
      </items>
    </pivotField>
    <pivotField numFmtId="1" showAll="0"/>
    <pivotField axis="axisRow" dataField="1" showAll="0">
      <items count="4">
        <item x="2"/>
        <item x="1"/>
        <item x="0"/>
        <item t="default"/>
      </items>
    </pivotField>
    <pivotField dataField="1" numFmtId="167" showAll="0"/>
    <pivotField showAll="0">
      <items count="3">
        <item x="1"/>
        <item x="0"/>
        <item t="default"/>
      </items>
    </pivotField>
    <pivotField showAll="0">
      <items count="9">
        <item x="5"/>
        <item x="1"/>
        <item x="2"/>
        <item x="3"/>
        <item x="7"/>
        <item x="4"/>
        <item x="0"/>
        <item x="6"/>
        <item t="default"/>
      </items>
    </pivotField>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items count="13">
        <item x="9"/>
        <item x="2"/>
        <item x="1"/>
        <item x="10"/>
        <item x="11"/>
        <item x="5"/>
        <item x="0"/>
        <item x="3"/>
        <item x="7"/>
        <item x="6"/>
        <item x="8"/>
        <item x="4"/>
        <item t="default"/>
      </items>
    </pivotField>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dataFields>
  <formats count="17">
    <format dxfId="2175">
      <pivotArea type="all" dataOnly="0" outline="0" fieldPosition="0"/>
    </format>
    <format dxfId="2176">
      <pivotArea outline="0" collapsedLevelsAreSubtotals="1" fieldPosition="0"/>
    </format>
    <format dxfId="2177">
      <pivotArea type="all" dataOnly="0" outline="0" fieldPosition="0"/>
    </format>
    <format dxfId="2178">
      <pivotArea outline="0" collapsedLevelsAreSubtotals="1" fieldPosition="0"/>
    </format>
    <format dxfId="2179">
      <pivotArea outline="0" collapsedLevelsAreSubtotals="1" fieldPosition="0"/>
    </format>
    <format dxfId="2180">
      <pivotArea outline="0" collapsedLevelsAreSubtotals="1" fieldPosition="0"/>
    </format>
    <format dxfId="2181">
      <pivotArea outline="0" collapsedLevelsAreSubtotals="1" fieldPosition="0"/>
    </format>
    <format dxfId="2182">
      <pivotArea outline="0" collapsedLevelsAreSubtotals="1" fieldPosition="0"/>
    </format>
    <format dxfId="2183">
      <pivotArea dataOnly="0" labelOnly="1" grandRow="1" outline="0" fieldPosition="0"/>
    </format>
    <format dxfId="2184">
      <pivotArea outline="0" collapsedLevelsAreSubtotals="1" fieldPosition="0"/>
    </format>
    <format dxfId="2185">
      <pivotArea dataOnly="0" labelOnly="1" grandRow="1" outline="0" fieldPosition="0"/>
    </format>
    <format dxfId="2186">
      <pivotArea outline="0" collapsedLevelsAreSubtotals="1" fieldPosition="0"/>
    </format>
    <format dxfId="2187">
      <pivotArea dataOnly="0" labelOnly="1" grandRow="1" outline="0" fieldPosition="0"/>
    </format>
    <format dxfId="2188">
      <pivotArea outline="0" collapsedLevelsAreSubtotals="1" fieldPosition="0"/>
    </format>
    <format dxfId="2189">
      <pivotArea dataOnly="0" labelOnly="1" grandRow="1" outline="0" fieldPosition="0"/>
    </format>
    <format dxfId="2190">
      <pivotArea field="4" type="button" dataOnly="0" labelOnly="1" outline="0"/>
    </format>
    <format dxfId="2191">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A1AD58-D76E-4F2C-BDCA-AAE085CD2BF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8:H21"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5"/>
  </dataFields>
  <formats count="27">
    <format dxfId="2312">
      <pivotArea dataOnly="0" labelOnly="1" outline="0" fieldPosition="0">
        <references count="1">
          <reference field="4294967294" count="1">
            <x v="0"/>
          </reference>
        </references>
      </pivotArea>
    </format>
    <format dxfId="2313">
      <pivotArea dataOnly="0" labelOnly="1" outline="0" fieldPosition="0">
        <references count="1">
          <reference field="4294967294" count="1">
            <x v="0"/>
          </reference>
        </references>
      </pivotArea>
    </format>
    <format dxfId="2314">
      <pivotArea dataOnly="0" labelOnly="1" outline="0" fieldPosition="0">
        <references count="1">
          <reference field="4294967294" count="1">
            <x v="0"/>
          </reference>
        </references>
      </pivotArea>
    </format>
    <format dxfId="2315">
      <pivotArea dataOnly="0" labelOnly="1" outline="0" fieldPosition="0">
        <references count="1">
          <reference field="4294967294" count="1">
            <x v="0"/>
          </reference>
        </references>
      </pivotArea>
    </format>
    <format dxfId="2316">
      <pivotArea type="all" dataOnly="0" outline="0" fieldPosition="0"/>
    </format>
    <format dxfId="2317">
      <pivotArea outline="0" collapsedLevelsAreSubtotals="1" fieldPosition="0"/>
    </format>
    <format dxfId="2318">
      <pivotArea dataOnly="0" labelOnly="1" outline="0" fieldPosition="0">
        <references count="1">
          <reference field="4294967294" count="1">
            <x v="0"/>
          </reference>
        </references>
      </pivotArea>
    </format>
    <format dxfId="2319">
      <pivotArea type="all" dataOnly="0" outline="0" fieldPosition="0"/>
    </format>
    <format dxfId="2320">
      <pivotArea outline="0" collapsedLevelsAreSubtotals="1" fieldPosition="0"/>
    </format>
    <format dxfId="2321">
      <pivotArea dataOnly="0" labelOnly="1" outline="0" fieldPosition="0">
        <references count="1">
          <reference field="4294967294" count="1">
            <x v="0"/>
          </reference>
        </references>
      </pivotArea>
    </format>
    <format dxfId="2322">
      <pivotArea dataOnly="0" labelOnly="1" outline="0" fieldPosition="0">
        <references count="1">
          <reference field="4294967294" count="1">
            <x v="0"/>
          </reference>
        </references>
      </pivotArea>
    </format>
    <format dxfId="2323">
      <pivotArea dataOnly="0" labelOnly="1" outline="0" fieldPosition="0">
        <references count="1">
          <reference field="4294967294" count="1">
            <x v="0"/>
          </reference>
        </references>
      </pivotArea>
    </format>
    <format dxfId="2324">
      <pivotArea outline="0" collapsedLevelsAreSubtotals="1" fieldPosition="0"/>
    </format>
    <format dxfId="2325">
      <pivotArea outline="0" collapsedLevelsAreSubtotals="1" fieldPosition="0"/>
    </format>
    <format dxfId="2326">
      <pivotArea outline="0" collapsedLevelsAreSubtotals="1" fieldPosition="0"/>
    </format>
    <format dxfId="2327">
      <pivotArea outline="0" collapsedLevelsAreSubtotals="1" fieldPosition="0">
        <references count="1">
          <reference field="4294967294" count="1" selected="0">
            <x v="0"/>
          </reference>
        </references>
      </pivotArea>
    </format>
    <format dxfId="2328">
      <pivotArea dataOnly="0" labelOnly="1" outline="0" fieldPosition="0">
        <references count="1">
          <reference field="4294967294" count="1">
            <x v="0"/>
          </reference>
        </references>
      </pivotArea>
    </format>
    <format dxfId="2329">
      <pivotArea collapsedLevelsAreSubtotals="1" fieldPosition="0">
        <references count="1">
          <reference field="0" count="0"/>
        </references>
      </pivotArea>
    </format>
    <format dxfId="2330">
      <pivotArea dataOnly="0" labelOnly="1" fieldPosition="0">
        <references count="1">
          <reference field="0" count="0"/>
        </references>
      </pivotArea>
    </format>
    <format dxfId="2331">
      <pivotArea collapsedLevelsAreSubtotals="1" fieldPosition="0">
        <references count="1">
          <reference field="0" count="0"/>
        </references>
      </pivotArea>
    </format>
    <format dxfId="2332">
      <pivotArea dataOnly="0" labelOnly="1" fieldPosition="0">
        <references count="1">
          <reference field="0" count="0"/>
        </references>
      </pivotArea>
    </format>
    <format dxfId="2333">
      <pivotArea collapsedLevelsAreSubtotals="1" fieldPosition="0">
        <references count="1">
          <reference field="0" count="0"/>
        </references>
      </pivotArea>
    </format>
    <format dxfId="2334">
      <pivotArea dataOnly="0" labelOnly="1" fieldPosition="0">
        <references count="1">
          <reference field="0" count="0"/>
        </references>
      </pivotArea>
    </format>
    <format dxfId="2335">
      <pivotArea collapsedLevelsAreSubtotals="1" fieldPosition="0">
        <references count="1">
          <reference field="0" count="0"/>
        </references>
      </pivotArea>
    </format>
    <format dxfId="2336">
      <pivotArea dataOnly="0" labelOnly="1" fieldPosition="0">
        <references count="1">
          <reference field="0" count="0"/>
        </references>
      </pivotArea>
    </format>
    <format dxfId="2337">
      <pivotArea field="0" type="button" dataOnly="0" labelOnly="1" outline="0" axis="axisRow" fieldPosition="0"/>
    </format>
    <format dxfId="233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70B5D24-EA05-4E33-851D-B3B9951E650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D9"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dataField="1"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5"/>
  </dataFields>
  <formats count="21">
    <format dxfId="2339">
      <pivotArea dataOnly="0" labelOnly="1" outline="0" fieldPosition="0">
        <references count="1">
          <reference field="4294967294" count="3">
            <x v="0"/>
            <x v="1"/>
            <x v="2"/>
          </reference>
        </references>
      </pivotArea>
    </format>
    <format dxfId="2340">
      <pivotArea dataOnly="0" labelOnly="1" outline="0" fieldPosition="0">
        <references count="1">
          <reference field="4294967294" count="3">
            <x v="0"/>
            <x v="1"/>
            <x v="2"/>
          </reference>
        </references>
      </pivotArea>
    </format>
    <format dxfId="2341">
      <pivotArea dataOnly="0" labelOnly="1" outline="0" fieldPosition="0">
        <references count="1">
          <reference field="4294967294" count="3">
            <x v="0"/>
            <x v="1"/>
            <x v="2"/>
          </reference>
        </references>
      </pivotArea>
    </format>
    <format dxfId="2342">
      <pivotArea dataOnly="0" labelOnly="1" outline="0" fieldPosition="0">
        <references count="1">
          <reference field="4294967294" count="3">
            <x v="0"/>
            <x v="1"/>
            <x v="2"/>
          </reference>
        </references>
      </pivotArea>
    </format>
    <format dxfId="2343">
      <pivotArea type="all" dataOnly="0" outline="0" fieldPosition="0"/>
    </format>
    <format dxfId="2344">
      <pivotArea outline="0" collapsedLevelsAreSubtotals="1" fieldPosition="0"/>
    </format>
    <format dxfId="2345">
      <pivotArea dataOnly="0" labelOnly="1" outline="0" fieldPosition="0">
        <references count="1">
          <reference field="4294967294" count="3">
            <x v="0"/>
            <x v="1"/>
            <x v="2"/>
          </reference>
        </references>
      </pivotArea>
    </format>
    <format dxfId="2346">
      <pivotArea type="all" dataOnly="0" outline="0" fieldPosition="0"/>
    </format>
    <format dxfId="2347">
      <pivotArea outline="0" collapsedLevelsAreSubtotals="1" fieldPosition="0"/>
    </format>
    <format dxfId="2348">
      <pivotArea dataOnly="0" labelOnly="1" outline="0" fieldPosition="0">
        <references count="1">
          <reference field="4294967294" count="3">
            <x v="0"/>
            <x v="1"/>
            <x v="2"/>
          </reference>
        </references>
      </pivotArea>
    </format>
    <format dxfId="2349">
      <pivotArea dataOnly="0" labelOnly="1" outline="0" fieldPosition="0">
        <references count="1">
          <reference field="4294967294" count="3">
            <x v="0"/>
            <x v="1"/>
            <x v="2"/>
          </reference>
        </references>
      </pivotArea>
    </format>
    <format dxfId="2350">
      <pivotArea dataOnly="0" labelOnly="1" outline="0" fieldPosition="0">
        <references count="1">
          <reference field="4294967294" count="3">
            <x v="0"/>
            <x v="1"/>
            <x v="2"/>
          </reference>
        </references>
      </pivotArea>
    </format>
    <format dxfId="2351">
      <pivotArea outline="0" collapsedLevelsAreSubtotals="1" fieldPosition="0"/>
    </format>
    <format dxfId="2352">
      <pivotArea outline="0" collapsedLevelsAreSubtotals="1" fieldPosition="0"/>
    </format>
    <format dxfId="2353">
      <pivotArea outline="0" collapsedLevelsAreSubtotals="1" fieldPosition="0"/>
    </format>
    <format dxfId="2354">
      <pivotArea outline="0" collapsedLevelsAreSubtotals="1" fieldPosition="0">
        <references count="1">
          <reference field="4294967294" count="1" selected="0">
            <x v="2"/>
          </reference>
        </references>
      </pivotArea>
    </format>
    <format dxfId="2355">
      <pivotArea dataOnly="0" labelOnly="1" outline="0" fieldPosition="0">
        <references count="1">
          <reference field="4294967294" count="1">
            <x v="2"/>
          </reference>
        </references>
      </pivotArea>
    </format>
    <format dxfId="2356">
      <pivotArea outline="0" collapsedLevelsAreSubtotals="1" fieldPosition="0"/>
    </format>
    <format dxfId="2357">
      <pivotArea outline="0" collapsedLevelsAreSubtotals="1" fieldPosition="0"/>
    </format>
    <format dxfId="2358">
      <pivotArea outline="0" collapsedLevelsAreSubtotals="1" fieldPosition="0"/>
    </format>
    <format dxfId="2359">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DE3E9-4823-4FC8-BEF9-72A62319212F}" name="PivotTable1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Y8:BC9"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items count="3">
        <item x="1"/>
        <item x="0"/>
        <item t="default"/>
      </items>
    </pivotField>
    <pivotField showAll="0">
      <items count="9">
        <item x="5"/>
        <item x="1"/>
        <item x="2"/>
        <item x="3"/>
        <item x="7"/>
        <item x="4"/>
        <item x="0"/>
        <item x="6"/>
        <item t="default"/>
      </items>
    </pivotField>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dataField="1" numFmtId="165" showAll="0"/>
    <pivotField dataField="1" numFmtId="165" showAll="0"/>
    <pivotField dataField="1" numFmtId="165" showAll="0"/>
    <pivotField dataField="1" numFmtId="165" showAll="0"/>
    <pivotField dataField="1" numFmtId="165"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18">
    <format dxfId="2193">
      <pivotArea type="all" dataOnly="0" outline="0" fieldPosition="0"/>
    </format>
    <format dxfId="2194">
      <pivotArea outline="0" collapsedLevelsAreSubtotals="1" fieldPosition="0"/>
    </format>
    <format dxfId="2195">
      <pivotArea type="all" dataOnly="0" outline="0" fieldPosition="0"/>
    </format>
    <format dxfId="2196">
      <pivotArea outline="0" collapsedLevelsAreSubtotals="1" fieldPosition="0"/>
    </format>
    <format dxfId="2197">
      <pivotArea outline="0" collapsedLevelsAreSubtotals="1" fieldPosition="0"/>
    </format>
    <format dxfId="2198">
      <pivotArea outline="0" collapsedLevelsAreSubtotals="1" fieldPosition="0"/>
    </format>
    <format dxfId="2199">
      <pivotArea outline="0" collapsedLevelsAreSubtotals="1" fieldPosition="0"/>
    </format>
    <format dxfId="2200">
      <pivotArea outline="0" collapsedLevelsAreSubtotals="1" fieldPosition="0"/>
    </format>
    <format dxfId="2201">
      <pivotArea dataOnly="0" labelOnly="1" grandRow="1" outline="0" fieldPosition="0"/>
    </format>
    <format dxfId="2202">
      <pivotArea outline="0" collapsedLevelsAreSubtotals="1" fieldPosition="0"/>
    </format>
    <format dxfId="2203">
      <pivotArea dataOnly="0" labelOnly="1" grandRow="1" outline="0" fieldPosition="0"/>
    </format>
    <format dxfId="2204">
      <pivotArea outline="0" collapsedLevelsAreSubtotals="1" fieldPosition="0"/>
    </format>
    <format dxfId="2205">
      <pivotArea dataOnly="0" labelOnly="1" grandRow="1" outline="0" fieldPosition="0"/>
    </format>
    <format dxfId="2206">
      <pivotArea outline="0" collapsedLevelsAreSubtotals="1" fieldPosition="0"/>
    </format>
    <format dxfId="2207">
      <pivotArea dataOnly="0" labelOnly="1" grandRow="1" outline="0" fieldPosition="0"/>
    </format>
    <format dxfId="2208">
      <pivotArea field="4" type="button" dataOnly="0" labelOnly="1" outline="0"/>
    </format>
    <format dxfId="2209">
      <pivotArea dataOnly="0" labelOnly="1" outline="0" axis="axisValues" fieldPosition="0"/>
    </format>
    <format dxfId="2192">
      <pivotArea dataOnly="0" labelOnly="1" outline="0" fieldPosition="0">
        <references count="1">
          <reference field="4294967294" count="5">
            <x v="0"/>
            <x v="1"/>
            <x v="2"/>
            <x v="3"/>
            <x v="4"/>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F1EE68-1B1F-4872-B0EE-99FB5985B8A2}" name="PivotTable1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U8:AV17"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items count="3">
        <item x="1"/>
        <item x="0"/>
        <item t="default"/>
      </items>
    </pivotField>
    <pivotField axis="axisRow" dataField="1" showAll="0">
      <items count="9">
        <item x="5"/>
        <item x="1"/>
        <item x="2"/>
        <item x="3"/>
        <item x="7"/>
        <item x="4"/>
        <item x="0"/>
        <item x="6"/>
        <item t="default"/>
      </items>
    </pivotField>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0" baseItem="0"/>
  </dataFields>
  <formats count="17">
    <format dxfId="2210">
      <pivotArea type="all" dataOnly="0" outline="0" fieldPosition="0"/>
    </format>
    <format dxfId="2211">
      <pivotArea outline="0" collapsedLevelsAreSubtotals="1" fieldPosition="0"/>
    </format>
    <format dxfId="2212">
      <pivotArea type="all" dataOnly="0" outline="0" fieldPosition="0"/>
    </format>
    <format dxfId="2213">
      <pivotArea outline="0" collapsedLevelsAreSubtotals="1" fieldPosition="0"/>
    </format>
    <format dxfId="2214">
      <pivotArea outline="0" collapsedLevelsAreSubtotals="1" fieldPosition="0"/>
    </format>
    <format dxfId="2215">
      <pivotArea outline="0" collapsedLevelsAreSubtotals="1" fieldPosition="0"/>
    </format>
    <format dxfId="2216">
      <pivotArea outline="0" collapsedLevelsAreSubtotals="1" fieldPosition="0"/>
    </format>
    <format dxfId="2217">
      <pivotArea outline="0" collapsedLevelsAreSubtotals="1" fieldPosition="0"/>
    </format>
    <format dxfId="2218">
      <pivotArea dataOnly="0" labelOnly="1" grandRow="1" outline="0" fieldPosition="0"/>
    </format>
    <format dxfId="2219">
      <pivotArea outline="0" collapsedLevelsAreSubtotals="1" fieldPosition="0"/>
    </format>
    <format dxfId="2220">
      <pivotArea dataOnly="0" labelOnly="1" grandRow="1" outline="0" fieldPosition="0"/>
    </format>
    <format dxfId="2221">
      <pivotArea outline="0" collapsedLevelsAreSubtotals="1" fieldPosition="0"/>
    </format>
    <format dxfId="2222">
      <pivotArea dataOnly="0" labelOnly="1" grandRow="1" outline="0" fieldPosition="0"/>
    </format>
    <format dxfId="2223">
      <pivotArea outline="0" collapsedLevelsAreSubtotals="1" fieldPosition="0"/>
    </format>
    <format dxfId="2224">
      <pivotArea dataOnly="0" labelOnly="1" grandRow="1" outline="0" fieldPosition="0"/>
    </format>
    <format dxfId="2225">
      <pivotArea field="4" type="button" dataOnly="0" labelOnly="1" outline="0"/>
    </format>
    <format dxfId="2226">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00DB6A-1117-4446-8D6E-A91583BF2CFD}"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L8:AQ9"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items count="3">
        <item x="1"/>
        <item x="0"/>
        <item t="default"/>
      </items>
    </pivotField>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h="1" x="1"/>
        <item h="1" x="3"/>
        <item h="1" x="2"/>
        <item t="default"/>
      </items>
    </pivotField>
    <pivotField dataField="1" numFmtId="1" showAll="0"/>
    <pivotField dataField="1" showAll="0"/>
    <pivotField dataField="1" numFmtId="165" showAll="0"/>
    <pivotField dataField="1" numFmtId="165" showAll="0"/>
    <pivotField dataField="1" numFmtId="165" showAll="0"/>
    <pivotField dataField="1"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s>
  <formats count="17">
    <format dxfId="2227">
      <pivotArea type="all" dataOnly="0" outline="0" fieldPosition="0"/>
    </format>
    <format dxfId="2228">
      <pivotArea outline="0" collapsedLevelsAreSubtotals="1" fieldPosition="0"/>
    </format>
    <format dxfId="2229">
      <pivotArea type="all" dataOnly="0" outline="0" fieldPosition="0"/>
    </format>
    <format dxfId="2230">
      <pivotArea outline="0" collapsedLevelsAreSubtotals="1" fieldPosition="0"/>
    </format>
    <format dxfId="2231">
      <pivotArea outline="0" collapsedLevelsAreSubtotals="1" fieldPosition="0"/>
    </format>
    <format dxfId="2232">
      <pivotArea outline="0" collapsedLevelsAreSubtotals="1" fieldPosition="0"/>
    </format>
    <format dxfId="2233">
      <pivotArea outline="0" collapsedLevelsAreSubtotals="1" fieldPosition="0"/>
    </format>
    <format dxfId="2234">
      <pivotArea outline="0" collapsedLevelsAreSubtotals="1" fieldPosition="0"/>
    </format>
    <format dxfId="2235">
      <pivotArea dataOnly="0" labelOnly="1" grandRow="1" outline="0" fieldPosition="0"/>
    </format>
    <format dxfId="2236">
      <pivotArea outline="0" collapsedLevelsAreSubtotals="1" fieldPosition="0"/>
    </format>
    <format dxfId="2237">
      <pivotArea dataOnly="0" labelOnly="1" grandRow="1" outline="0" fieldPosition="0"/>
    </format>
    <format dxfId="2238">
      <pivotArea outline="0" collapsedLevelsAreSubtotals="1" fieldPosition="0"/>
    </format>
    <format dxfId="2239">
      <pivotArea dataOnly="0" labelOnly="1" grandRow="1" outline="0" fieldPosition="0"/>
    </format>
    <format dxfId="2240">
      <pivotArea outline="0" collapsedLevelsAreSubtotals="1" fieldPosition="0"/>
    </format>
    <format dxfId="2241">
      <pivotArea dataOnly="0" labelOnly="1" grandRow="1" outline="0" fieldPosition="0"/>
    </format>
    <format dxfId="2242">
      <pivotArea field="4" type="button" dataOnly="0" labelOnly="1" outline="0"/>
    </format>
    <format dxfId="2243">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33ECF2-31AB-44FB-8985-F4A15F0192FE}"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G8:AI21" firstHeaderRow="0"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7" showAll="0"/>
    <pivotField showAll="0">
      <items count="3">
        <item x="1"/>
        <item x="0"/>
        <item t="default"/>
      </items>
    </pivotField>
    <pivotField showAll="0"/>
    <pivotField dataField="1"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17">
    <format dxfId="2244">
      <pivotArea type="all" dataOnly="0" outline="0" fieldPosition="0"/>
    </format>
    <format dxfId="2245">
      <pivotArea outline="0" collapsedLevelsAreSubtotals="1" fieldPosition="0"/>
    </format>
    <format dxfId="2246">
      <pivotArea type="all" dataOnly="0" outline="0" fieldPosition="0"/>
    </format>
    <format dxfId="2247">
      <pivotArea outline="0" collapsedLevelsAreSubtotals="1" fieldPosition="0"/>
    </format>
    <format dxfId="2248">
      <pivotArea outline="0" collapsedLevelsAreSubtotals="1" fieldPosition="0"/>
    </format>
    <format dxfId="2249">
      <pivotArea outline="0" collapsedLevelsAreSubtotals="1" fieldPosition="0"/>
    </format>
    <format dxfId="2250">
      <pivotArea outline="0" collapsedLevelsAreSubtotals="1" fieldPosition="0"/>
    </format>
    <format dxfId="2251">
      <pivotArea outline="0" collapsedLevelsAreSubtotals="1" fieldPosition="0"/>
    </format>
    <format dxfId="2252">
      <pivotArea dataOnly="0" labelOnly="1" grandRow="1" outline="0" fieldPosition="0"/>
    </format>
    <format dxfId="2253">
      <pivotArea outline="0" collapsedLevelsAreSubtotals="1" fieldPosition="0"/>
    </format>
    <format dxfId="2254">
      <pivotArea dataOnly="0" labelOnly="1" grandRow="1" outline="0" fieldPosition="0"/>
    </format>
    <format dxfId="2255">
      <pivotArea outline="0" collapsedLevelsAreSubtotals="1" fieldPosition="0"/>
    </format>
    <format dxfId="2256">
      <pivotArea dataOnly="0" labelOnly="1" grandRow="1" outline="0" fieldPosition="0"/>
    </format>
    <format dxfId="2257">
      <pivotArea outline="0" collapsedLevelsAreSubtotals="1" fieldPosition="0"/>
    </format>
    <format dxfId="2258">
      <pivotArea dataOnly="0" labelOnly="1" grandRow="1" outline="0" fieldPosition="0"/>
    </format>
    <format dxfId="2259">
      <pivotArea field="4" type="button" dataOnly="0" labelOnly="1" outline="0"/>
    </format>
    <format dxfId="2260">
      <pivotArea dataOnly="0" labelOnly="1" outline="0" axis="axisValues" fieldPosition="0"/>
    </format>
  </formats>
  <chartFormats count="2">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BB28D5-6912-498F-AD7D-83AA20EB3171}"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B8:AB21"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7" showAll="0"/>
    <pivotField showAll="0">
      <items count="3">
        <item x="1"/>
        <item x="0"/>
        <item t="default"/>
      </items>
    </pivotField>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formats count="17">
    <format dxfId="2261">
      <pivotArea type="all" dataOnly="0" outline="0" fieldPosition="0"/>
    </format>
    <format dxfId="2262">
      <pivotArea outline="0" collapsedLevelsAreSubtotals="1" fieldPosition="0"/>
    </format>
    <format dxfId="2263">
      <pivotArea type="all" dataOnly="0" outline="0" fieldPosition="0"/>
    </format>
    <format dxfId="2264">
      <pivotArea outline="0" collapsedLevelsAreSubtotals="1" fieldPosition="0"/>
    </format>
    <format dxfId="2265">
      <pivotArea outline="0" collapsedLevelsAreSubtotals="1" fieldPosition="0"/>
    </format>
    <format dxfId="2266">
      <pivotArea outline="0" collapsedLevelsAreSubtotals="1" fieldPosition="0"/>
    </format>
    <format dxfId="2267">
      <pivotArea outline="0" collapsedLevelsAreSubtotals="1" fieldPosition="0"/>
    </format>
    <format dxfId="2268">
      <pivotArea outline="0" collapsedLevelsAreSubtotals="1" fieldPosition="0"/>
    </format>
    <format dxfId="2269">
      <pivotArea dataOnly="0" labelOnly="1" grandRow="1" outline="0" fieldPosition="0"/>
    </format>
    <format dxfId="2270">
      <pivotArea outline="0" collapsedLevelsAreSubtotals="1" fieldPosition="0"/>
    </format>
    <format dxfId="2271">
      <pivotArea dataOnly="0" labelOnly="1" grandRow="1" outline="0" fieldPosition="0"/>
    </format>
    <format dxfId="2272">
      <pivotArea outline="0" collapsedLevelsAreSubtotals="1" fieldPosition="0"/>
    </format>
    <format dxfId="2273">
      <pivotArea dataOnly="0" labelOnly="1" grandRow="1" outline="0" fieldPosition="0"/>
    </format>
    <format dxfId="2274">
      <pivotArea outline="0" collapsedLevelsAreSubtotals="1" fieldPosition="0"/>
    </format>
    <format dxfId="2275">
      <pivotArea dataOnly="0" labelOnly="1" grandRow="1" outline="0" fieldPosition="0"/>
    </format>
    <format dxfId="2276">
      <pivotArea field="4" type="button" dataOnly="0" labelOnly="1" outline="0"/>
    </format>
    <format dxfId="2277">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DDEA52-8A12-479B-BF43-E8D938B438E8}"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W8:Z9"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items count="3">
        <item x="1"/>
        <item x="0"/>
        <item t="default"/>
      </items>
    </pivotField>
    <pivotField showAll="0"/>
    <pivotField numFmtId="165" showAll="0"/>
    <pivotField showAll="0"/>
    <pivotField numFmtId="165" showAll="0"/>
    <pivotField numFmtId="165" showAll="0"/>
    <pivotField numFmtId="165" showAll="0">
      <items count="14">
        <item x="0"/>
        <item x="1"/>
        <item x="2"/>
        <item x="3"/>
        <item x="4"/>
        <item x="5"/>
        <item x="6"/>
        <item x="7"/>
        <item x="8"/>
        <item x="9"/>
        <item x="10"/>
        <item x="11"/>
        <item x="12"/>
        <item t="default"/>
      </items>
    </pivotField>
    <pivotField numFmtId="165" showAll="0"/>
    <pivotField dataField="1" numFmtId="165" showAll="0"/>
    <pivotField dataField="1" showAll="0"/>
    <pivotField dataField="1" numFmtId="165" showAll="0"/>
    <pivotField dataField="1"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Repairs" fld="13" baseField="0" baseItem="0"/>
    <dataField name="Sum of Tolls" fld="14" baseField="0" baseItem="0"/>
    <dataField name="Sum of Fundings" fld="15" baseField="0" baseItem="0"/>
  </dataFields>
  <formats count="16">
    <format dxfId="2278">
      <pivotArea type="all" dataOnly="0" outline="0" fieldPosition="0"/>
    </format>
    <format dxfId="2279">
      <pivotArea outline="0" collapsedLevelsAreSubtotals="1" fieldPosition="0"/>
    </format>
    <format dxfId="2280">
      <pivotArea type="all" dataOnly="0" outline="0" fieldPosition="0"/>
    </format>
    <format dxfId="2281">
      <pivotArea outline="0" collapsedLevelsAreSubtotals="1" fieldPosition="0"/>
    </format>
    <format dxfId="2282">
      <pivotArea outline="0" collapsedLevelsAreSubtotals="1" fieldPosition="0"/>
    </format>
    <format dxfId="2283">
      <pivotArea outline="0" collapsedLevelsAreSubtotals="1" fieldPosition="0"/>
    </format>
    <format dxfId="2284">
      <pivotArea outline="0" collapsedLevelsAreSubtotals="1" fieldPosition="0"/>
    </format>
    <format dxfId="2285">
      <pivotArea outline="0" collapsedLevelsAreSubtotals="1" fieldPosition="0"/>
    </format>
    <format dxfId="2286">
      <pivotArea dataOnly="0" labelOnly="1" grandRow="1" outline="0" fieldPosition="0"/>
    </format>
    <format dxfId="2287">
      <pivotArea outline="0" collapsedLevelsAreSubtotals="1" fieldPosition="0"/>
    </format>
    <format dxfId="2288">
      <pivotArea dataOnly="0" labelOnly="1" grandRow="1" outline="0" fieldPosition="0"/>
    </format>
    <format dxfId="2289">
      <pivotArea outline="0" collapsedLevelsAreSubtotals="1" fieldPosition="0"/>
    </format>
    <format dxfId="2290">
      <pivotArea dataOnly="0" labelOnly="1" grandRow="1" outline="0" fieldPosition="0"/>
    </format>
    <format dxfId="2291">
      <pivotArea outline="0" collapsedLevelsAreSubtotals="1" fieldPosition="0"/>
    </format>
    <format dxfId="2292">
      <pivotArea dataOnly="0" labelOnly="1" grandRow="1" outline="0" fieldPosition="0"/>
    </format>
    <format dxfId="2293">
      <pivotArea dataOnly="0" labelOnly="1" outline="0" fieldPosition="0">
        <references count="1">
          <reference field="4294967294" count="4">
            <x v="0"/>
            <x v="1"/>
            <x v="2"/>
            <x v="3"/>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A32592-F96C-48A8-AD4F-11B566972A1B}"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8:T9"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7" showAll="0"/>
    <pivotField showAll="0">
      <items count="3">
        <item x="1"/>
        <item x="0"/>
        <item t="default"/>
      </items>
    </pivotField>
    <pivotField showAll="0"/>
    <pivotField numFmtId="165" showAll="0"/>
    <pivotField showAll="0"/>
    <pivotField dataField="1" numFmtId="165" showAll="0"/>
    <pivotField dataField="1" numFmtId="165" showAll="0"/>
    <pivotField dataField="1" numFmtId="165" showAll="0"/>
    <pivotField dataField="1"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18">
    <format dxfId="2294">
      <pivotArea type="all" dataOnly="0" outline="0" fieldPosition="0"/>
    </format>
    <format dxfId="2295">
      <pivotArea outline="0" collapsedLevelsAreSubtotals="1" fieldPosition="0"/>
    </format>
    <format dxfId="2296">
      <pivotArea type="all" dataOnly="0" outline="0" fieldPosition="0"/>
    </format>
    <format dxfId="2297">
      <pivotArea outline="0" collapsedLevelsAreSubtotals="1" fieldPosition="0"/>
    </format>
    <format dxfId="2298">
      <pivotArea outline="0" collapsedLevelsAreSubtotals="1" fieldPosition="0"/>
    </format>
    <format dxfId="2299">
      <pivotArea outline="0" collapsedLevelsAreSubtotals="1" fieldPosition="0"/>
    </format>
    <format dxfId="2300">
      <pivotArea outline="0" collapsedLevelsAreSubtotals="1" fieldPosition="0"/>
    </format>
    <format dxfId="2301">
      <pivotArea outline="0" collapsedLevelsAreSubtotals="1" fieldPosition="0"/>
    </format>
    <format dxfId="2302">
      <pivotArea dataOnly="0" labelOnly="1" grandRow="1" outline="0" fieldPosition="0"/>
    </format>
    <format dxfId="2303">
      <pivotArea outline="0" collapsedLevelsAreSubtotals="1" fieldPosition="0"/>
    </format>
    <format dxfId="2304">
      <pivotArea dataOnly="0" labelOnly="1" grandRow="1" outline="0" fieldPosition="0"/>
    </format>
    <format dxfId="2305">
      <pivotArea outline="0" collapsedLevelsAreSubtotals="1" fieldPosition="0"/>
    </format>
    <format dxfId="2306">
      <pivotArea dataOnly="0" labelOnly="1" grandRow="1" outline="0" fieldPosition="0"/>
    </format>
    <format dxfId="2307">
      <pivotArea outline="0" collapsedLevelsAreSubtotals="1" fieldPosition="0"/>
    </format>
    <format dxfId="2308">
      <pivotArea dataOnly="0" labelOnly="1" grandRow="1" outline="0" fieldPosition="0"/>
    </format>
    <format dxfId="2309">
      <pivotArea dataOnly="0" labelOnly="1" outline="0" fieldPosition="0">
        <references count="1">
          <reference field="4294967294" count="4">
            <x v="0"/>
            <x v="1"/>
            <x v="2"/>
            <x v="3"/>
          </reference>
        </references>
      </pivotArea>
    </format>
    <format dxfId="2310">
      <pivotArea dataOnly="0" labelOnly="1" outline="0" fieldPosition="0">
        <references count="1">
          <reference field="4294967294" count="4">
            <x v="0"/>
            <x v="1"/>
            <x v="2"/>
            <x v="3"/>
          </reference>
        </references>
      </pivotArea>
    </format>
    <format dxfId="2311">
      <pivotArea dataOnly="0" labelOnly="1" outline="0" fieldPosition="0">
        <references count="1">
          <reference field="4294967294" count="4">
            <x v="0"/>
            <x v="1"/>
            <x v="2"/>
            <x v="3"/>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036FBB-4F96-494B-8DC9-43AC72C74F8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8:M11"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7" showAll="0"/>
    <pivotField axis="axisRow" dataField="1" showAll="0">
      <items count="3">
        <item x="1"/>
        <item x="0"/>
        <item t="default"/>
      </items>
    </pivotField>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21">
    <format dxfId="2374">
      <pivotArea type="all" dataOnly="0" outline="0" fieldPosition="0"/>
    </format>
    <format dxfId="2375">
      <pivotArea outline="0" collapsedLevelsAreSubtotals="1" fieldPosition="0"/>
    </format>
    <format dxfId="2376">
      <pivotArea type="all" dataOnly="0" outline="0" fieldPosition="0"/>
    </format>
    <format dxfId="2377">
      <pivotArea outline="0" collapsedLevelsAreSubtotals="1" fieldPosition="0"/>
    </format>
    <format dxfId="2378">
      <pivotArea outline="0" collapsedLevelsAreSubtotals="1" fieldPosition="0"/>
    </format>
    <format dxfId="2379">
      <pivotArea outline="0" collapsedLevelsAreSubtotals="1" fieldPosition="0"/>
    </format>
    <format dxfId="2380">
      <pivotArea outline="0" collapsedLevelsAreSubtotals="1" fieldPosition="0"/>
    </format>
    <format dxfId="2373">
      <pivotArea outline="0" collapsedLevelsAreSubtotals="1" fieldPosition="0"/>
    </format>
    <format dxfId="2372">
      <pivotArea dataOnly="0" labelOnly="1" fieldPosition="0">
        <references count="1">
          <reference field="4" count="0"/>
        </references>
      </pivotArea>
    </format>
    <format dxfId="2371">
      <pivotArea dataOnly="0" labelOnly="1" grandRow="1" outline="0" fieldPosition="0"/>
    </format>
    <format dxfId="2370">
      <pivotArea outline="0" collapsedLevelsAreSubtotals="1" fieldPosition="0"/>
    </format>
    <format dxfId="2369">
      <pivotArea dataOnly="0" labelOnly="1" fieldPosition="0">
        <references count="1">
          <reference field="4" count="0"/>
        </references>
      </pivotArea>
    </format>
    <format dxfId="2368">
      <pivotArea dataOnly="0" labelOnly="1" grandRow="1" outline="0" fieldPosition="0"/>
    </format>
    <format dxfId="2367">
      <pivotArea outline="0" collapsedLevelsAreSubtotals="1" fieldPosition="0"/>
    </format>
    <format dxfId="2366">
      <pivotArea dataOnly="0" labelOnly="1" fieldPosition="0">
        <references count="1">
          <reference field="4" count="0"/>
        </references>
      </pivotArea>
    </format>
    <format dxfId="2365">
      <pivotArea dataOnly="0" labelOnly="1" grandRow="1" outline="0" fieldPosition="0"/>
    </format>
    <format dxfId="2364">
      <pivotArea outline="0" collapsedLevelsAreSubtotals="1" fieldPosition="0"/>
    </format>
    <format dxfId="2363">
      <pivotArea dataOnly="0" labelOnly="1" fieldPosition="0">
        <references count="1">
          <reference field="4" count="0"/>
        </references>
      </pivotArea>
    </format>
    <format dxfId="2362">
      <pivotArea dataOnly="0" labelOnly="1" grandRow="1" outline="0" fieldPosition="0"/>
    </format>
    <format dxfId="2361">
      <pivotArea field="4" type="button" dataOnly="0" labelOnly="1" outline="0" axis="axisRow" fieldPosition="0"/>
    </format>
    <format dxfId="2360">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E1650A-CD0F-4776-A62F-FAF90BF36658}" sourceName="Month">
  <pivotTables>
    <pivotTable tabId="2" name="PivotTable6"/>
    <pivotTable tabId="2" name="PivotTable1"/>
    <pivotTable tabId="2" name="PivotTable5"/>
    <pivotTable tabId="2" name="PivotTable3"/>
    <pivotTable tabId="2" name="PivotTable7"/>
    <pivotTable tabId="2" name="PivotTable10"/>
    <pivotTable tabId="2" name="PivotTable11"/>
    <pivotTable tabId="2" name="PivotTable12"/>
  </pivotTables>
  <data>
    <tabular pivotCacheId="952663550">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3B60182F-B5E9-410B-8FA6-5E48A17C4332}" sourceName="Driver Name">
  <pivotTables>
    <pivotTable tabId="2" name="PivotTable9"/>
  </pivotTables>
  <data>
    <tabular pivotCacheId="952663550">
      <items count="4">
        <i x="0" s="1"/>
        <i x="1"/>
        <i x="3"/>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D015D1E-AA41-447D-AC84-D0B996B634EE}" cache="Slicer_Month" caption="Month" columnCount="12" showCaption="0" style="SlicerStyleLight3 2 2" rowHeight="365760"/>
  <slicer name="Driver Name" xr10:uid="{86F049F8-5AFF-4F4A-8446-DEC5E8685C24}" cache="Slicer_Driver_Name" caption="Driver Name" style="SlicerStyleLight3 2 2" rowHeight="4114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4D6A47-AD62-B74C-9072-6FF2E9116A9F}" name="Datatable" displayName="Datatable" ref="A1:AC62" totalsRowShown="0" headerRowDxfId="2411" dataDxfId="2410">
  <autoFilter ref="A1:AC62" xr:uid="{E9122FFA-A987-4159-A95C-B49963079A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sortState xmlns:xlrd2="http://schemas.microsoft.com/office/spreadsheetml/2017/richdata2" ref="A2:AC62">
    <sortCondition ref="A1:A62" customList="Jan,Feb,Mar,Apr,May,Jun,Jul,Aug,Sep,Oct,Nov,Dec"/>
  </sortState>
  <tableColumns count="29">
    <tableColumn id="1" xr3:uid="{3E6F61E1-086B-7745-B6EF-E5C62B8FE94B}" name="Month" dataDxfId="2409"/>
    <tableColumn id="118" xr3:uid="{BF8983AC-FFCD-ED4C-987F-7BDF7F5D588F}" name="Day" dataDxfId="2408"/>
    <tableColumn id="17" xr3:uid="{FF303281-6314-1F4A-A14A-8CE46CB8B346}" name="Load" dataDxfId="2407"/>
    <tableColumn id="4" xr3:uid="{0438CA68-A576-764A-8A4B-84A67B947222}" name="Tonnage" dataDxfId="2406"/>
    <tableColumn id="8" xr3:uid="{68905F02-2B12-BB4F-B9FA-F984761BF349}" name="Customer Type" dataDxfId="2405"/>
    <tableColumn id="13" xr3:uid="{330C12FC-D7AE-EB41-B8E8-F857CAEA79AB}" name="Destination" dataDxfId="2404"/>
    <tableColumn id="18" xr3:uid="{B582FE65-3598-2B49-9DAB-E9DDB0594A77}" name="Rate" dataDxfId="2403" dataCellStyle="Currency"/>
    <tableColumn id="2" xr3:uid="{73CEEE7A-8B9A-0A45-8CFB-D32F87244D68}" name="Truck" dataDxfId="2402" dataCellStyle="Currency"/>
    <tableColumn id="9" xr3:uid="{1DB572D0-4C79-5F47-B258-D2E493B428E4}" name="Insurance" dataDxfId="2401"/>
    <tableColumn id="10" xr3:uid="{C41FF8CB-85A9-F544-864B-BEB76A271332}" name="Fuel" dataDxfId="2400"/>
    <tableColumn id="11" xr3:uid="{7E8EBC45-9694-204B-9EE8-8BAFCD222EF1}" name="Diesel Exhaust Fluid" dataDxfId="2399"/>
    <tableColumn id="12" xr3:uid="{A32346BC-8CD2-AD40-9D58-80FDCECFC212}" name="Advance" dataDxfId="2398"/>
    <tableColumn id="43" xr3:uid="{D04207EB-8EDD-9E4B-85A2-3C213A99671A}" name="Warehouse" dataDxfId="2397"/>
    <tableColumn id="44" xr3:uid="{59ED53C5-13E6-2447-975F-C4145653A419}" name="Repairs" dataDxfId="2396"/>
    <tableColumn id="46" xr3:uid="{10792418-FCE6-D048-8083-391E30F2437B}" name="Tolls" dataDxfId="2395"/>
    <tableColumn id="47" xr3:uid="{DA49BA92-2CED-D04E-BCF7-B1D1730A540B}" name="Fundings" dataDxfId="2394"/>
    <tableColumn id="3" xr3:uid="{BD854180-45F1-6D44-9FAC-E97E39F21F08}" name="Driver Name" dataDxfId="2393"/>
    <tableColumn id="6" xr3:uid="{B616869B-9FA2-C942-B2C2-6FFFA5701C90}" name="Odometer" dataDxfId="2392"/>
    <tableColumn id="7" xr3:uid="{A94F46FA-45D4-E14A-A373-DCBD9055859C}" name="Miles" dataDxfId="2391"/>
    <tableColumn id="15" xr3:uid="{769CDE33-B45F-274F-A586-29AB2D470A73}" name="Rate Per Miles" dataDxfId="2390"/>
    <tableColumn id="19" xr3:uid="{4E187BE6-89E0-E846-AFA0-4E64295EB4CA}" name="Extra Stops" dataDxfId="2389"/>
    <tableColumn id="20" xr3:uid="{4E16BBBD-E0DB-EE42-A6F6-27419BC30BF8}" name="Extra Pay" dataDxfId="2388"/>
    <tableColumn id="22" xr3:uid="{DCDAB4A5-F2A7-E04F-83CB-C7D859D46D4A}" name="Costs Driver Paid" dataDxfId="2387"/>
    <tableColumn id="5" xr3:uid="{D4488FF4-F9AB-6D41-9FBF-9436070818B9}" name="Total Expenses" dataDxfId="2386"/>
    <tableColumn id="14" xr3:uid="{C7719667-7861-8149-B955-C116DE76692B}" name="First condition type" dataDxfId="2385"/>
    <tableColumn id="16" xr3:uid="{9ABCDD3C-EB9C-4920-8CD0-BF04B1377A42}" name="Shipment cost sub-items" dataDxfId="2384"/>
    <tableColumn id="21" xr3:uid="{7A07B2B5-7841-4FF8-99E4-FB45F29B264D}" name="ERE Stage" dataDxfId="2383"/>
    <tableColumn id="23" xr3:uid="{B65F508A-376E-465F-BCCA-C2E1604B4556}" name="Basic freight" dataDxfId="2382"/>
    <tableColumn id="24" xr3:uid="{E0FCE24D-05E9-42A3-970B-03EF2BED0327}" name="Final Amount" dataDxfId="238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9CFC-1162-9941-A49C-989867DCBC6F}">
  <sheetPr>
    <tabColor theme="0"/>
  </sheetPr>
  <dimension ref="A1:AC62"/>
  <sheetViews>
    <sheetView showGridLines="0" zoomScaleNormal="100" workbookViewId="0"/>
  </sheetViews>
  <sheetFormatPr defaultColWidth="8.6328125" defaultRowHeight="15.5" x14ac:dyDescent="0.35"/>
  <cols>
    <col min="1" max="1" width="6.81640625" style="4" bestFit="1" customWidth="1"/>
    <col min="2" max="2" width="4.453125" style="4" bestFit="1" customWidth="1"/>
    <col min="3" max="3" width="9.453125" style="4" customWidth="1"/>
    <col min="4" max="4" width="9" style="4" bestFit="1" customWidth="1"/>
    <col min="5" max="5" width="20" style="3" bestFit="1" customWidth="1"/>
    <col min="6" max="6" width="16.36328125" style="3" bestFit="1" customWidth="1"/>
    <col min="7" max="7" width="7.453125" style="4" bestFit="1" customWidth="1"/>
    <col min="8" max="9" width="10.1796875" style="4" customWidth="1"/>
    <col min="10" max="10" width="10.81640625" style="4" customWidth="1"/>
    <col min="11" max="11" width="9.453125" style="4" customWidth="1"/>
    <col min="12" max="12" width="9.6328125" style="4" customWidth="1"/>
    <col min="13" max="13" width="13.453125" style="3" customWidth="1"/>
    <col min="14" max="14" width="17.81640625" style="3" customWidth="1"/>
    <col min="15" max="15" width="9.6328125" style="4" customWidth="1"/>
    <col min="16" max="16" width="10" style="4" customWidth="1"/>
    <col min="17" max="17" width="9.6328125" style="4" customWidth="1"/>
    <col min="18" max="18" width="9.6328125" style="3" customWidth="1"/>
    <col min="19" max="19" width="8" style="3" customWidth="1"/>
    <col min="20" max="20" width="9.6328125" style="3" customWidth="1"/>
    <col min="21" max="21" width="9.6328125" style="3" bestFit="1" customWidth="1"/>
    <col min="22" max="22" width="10.36328125" style="3" customWidth="1"/>
    <col min="23" max="23" width="9.1796875" style="3" bestFit="1" customWidth="1"/>
    <col min="24" max="24" width="9.81640625" style="3" customWidth="1"/>
    <col min="25" max="26" width="12.36328125" style="3" bestFit="1" customWidth="1"/>
    <col min="27" max="16384" width="8.6328125" style="3"/>
  </cols>
  <sheetData>
    <row r="1" spans="1:29" s="2" customFormat="1" ht="45" customHeight="1" x14ac:dyDescent="0.3">
      <c r="A1" s="1" t="s">
        <v>0</v>
      </c>
      <c r="B1" s="1" t="s">
        <v>1</v>
      </c>
      <c r="C1" s="1" t="s">
        <v>2</v>
      </c>
      <c r="D1" s="1" t="s">
        <v>44</v>
      </c>
      <c r="E1" s="1" t="s">
        <v>45</v>
      </c>
      <c r="F1" s="1" t="s">
        <v>48</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56</v>
      </c>
      <c r="Z1" s="1" t="s">
        <v>57</v>
      </c>
      <c r="AA1" s="1" t="s">
        <v>60</v>
      </c>
      <c r="AB1" s="1" t="s">
        <v>58</v>
      </c>
      <c r="AC1" s="1" t="s">
        <v>59</v>
      </c>
    </row>
    <row r="2" spans="1:29" x14ac:dyDescent="0.35">
      <c r="A2" s="5" t="s">
        <v>21</v>
      </c>
      <c r="B2" s="6">
        <v>1</v>
      </c>
      <c r="C2" s="7" t="s">
        <v>22</v>
      </c>
      <c r="D2" s="8">
        <v>11</v>
      </c>
      <c r="E2" s="7" t="s">
        <v>46</v>
      </c>
      <c r="F2" s="7" t="s">
        <v>61</v>
      </c>
      <c r="G2" s="9">
        <v>5556</v>
      </c>
      <c r="H2" s="10" t="s">
        <v>27</v>
      </c>
      <c r="I2" s="11">
        <v>132</v>
      </c>
      <c r="J2" s="11">
        <v>400</v>
      </c>
      <c r="K2" s="11">
        <v>50</v>
      </c>
      <c r="L2" s="11">
        <v>250</v>
      </c>
      <c r="M2" s="12">
        <v>120</v>
      </c>
      <c r="N2" s="11">
        <v>65</v>
      </c>
      <c r="O2" s="11">
        <v>134</v>
      </c>
      <c r="P2" s="11">
        <v>6</v>
      </c>
      <c r="Q2" s="13" t="s">
        <v>40</v>
      </c>
      <c r="R2" s="6">
        <v>295.41000000000003</v>
      </c>
      <c r="S2" s="7">
        <v>343</v>
      </c>
      <c r="T2" s="11">
        <v>240.1</v>
      </c>
      <c r="U2" s="11">
        <v>100</v>
      </c>
      <c r="V2" s="11">
        <v>22</v>
      </c>
      <c r="W2" s="11">
        <v>54</v>
      </c>
      <c r="X2" s="14">
        <v>1573.1</v>
      </c>
      <c r="Y2" s="11">
        <v>722.28</v>
      </c>
      <c r="Z2" s="11">
        <v>1111.2</v>
      </c>
      <c r="AA2" s="11">
        <v>944.5200000000001</v>
      </c>
      <c r="AB2" s="11">
        <v>1389</v>
      </c>
      <c r="AC2" s="11">
        <v>1666.8</v>
      </c>
    </row>
    <row r="3" spans="1:29" x14ac:dyDescent="0.35">
      <c r="A3" s="5" t="s">
        <v>21</v>
      </c>
      <c r="B3" s="6">
        <v>3</v>
      </c>
      <c r="C3" s="15" t="s">
        <v>22</v>
      </c>
      <c r="D3" s="8">
        <v>21.3</v>
      </c>
      <c r="E3" s="7" t="s">
        <v>46</v>
      </c>
      <c r="F3" s="7" t="s">
        <v>50</v>
      </c>
      <c r="G3" s="9">
        <v>5556</v>
      </c>
      <c r="H3" s="10" t="s">
        <v>27</v>
      </c>
      <c r="I3" s="11">
        <v>132</v>
      </c>
      <c r="J3" s="11">
        <v>400</v>
      </c>
      <c r="K3" s="11">
        <v>50</v>
      </c>
      <c r="L3" s="11">
        <v>250</v>
      </c>
      <c r="M3" s="12">
        <v>120</v>
      </c>
      <c r="N3" s="11">
        <v>65</v>
      </c>
      <c r="O3" s="11">
        <v>134</v>
      </c>
      <c r="P3" s="11">
        <v>6</v>
      </c>
      <c r="Q3" s="13" t="s">
        <v>41</v>
      </c>
      <c r="R3" s="6">
        <v>295.41000000000003</v>
      </c>
      <c r="S3" s="7">
        <v>343</v>
      </c>
      <c r="T3" s="11">
        <v>240.1</v>
      </c>
      <c r="U3" s="11">
        <v>100</v>
      </c>
      <c r="V3" s="11">
        <v>22</v>
      </c>
      <c r="W3" s="11">
        <v>54</v>
      </c>
      <c r="X3" s="14">
        <v>1573.1</v>
      </c>
      <c r="Y3" s="11">
        <v>722.28</v>
      </c>
      <c r="Z3" s="11">
        <v>1111.2</v>
      </c>
      <c r="AA3" s="11">
        <v>944.5200000000001</v>
      </c>
      <c r="AB3" s="11">
        <v>1389</v>
      </c>
      <c r="AC3" s="11">
        <v>1666.8</v>
      </c>
    </row>
    <row r="4" spans="1:29" x14ac:dyDescent="0.35">
      <c r="A4" s="5" t="s">
        <v>21</v>
      </c>
      <c r="B4" s="6">
        <v>13</v>
      </c>
      <c r="C4" s="15" t="s">
        <v>22</v>
      </c>
      <c r="D4" s="8">
        <v>22</v>
      </c>
      <c r="E4" s="7" t="s">
        <v>46</v>
      </c>
      <c r="F4" s="7" t="s">
        <v>51</v>
      </c>
      <c r="G4" s="9">
        <v>5556</v>
      </c>
      <c r="H4" s="10" t="s">
        <v>27</v>
      </c>
      <c r="I4" s="11">
        <v>132</v>
      </c>
      <c r="J4" s="11">
        <v>400</v>
      </c>
      <c r="K4" s="11">
        <v>50</v>
      </c>
      <c r="L4" s="11">
        <v>250</v>
      </c>
      <c r="M4" s="12">
        <v>120</v>
      </c>
      <c r="N4" s="11">
        <v>65</v>
      </c>
      <c r="O4" s="11">
        <v>134</v>
      </c>
      <c r="P4" s="11">
        <v>6</v>
      </c>
      <c r="Q4" s="13" t="s">
        <v>42</v>
      </c>
      <c r="R4" s="6">
        <v>295.41000000000003</v>
      </c>
      <c r="S4" s="7">
        <v>343</v>
      </c>
      <c r="T4" s="11">
        <v>240.1</v>
      </c>
      <c r="U4" s="11">
        <v>100</v>
      </c>
      <c r="V4" s="11">
        <v>22</v>
      </c>
      <c r="W4" s="11">
        <v>54</v>
      </c>
      <c r="X4" s="14">
        <v>1573.1</v>
      </c>
      <c r="Y4" s="11">
        <v>722.28</v>
      </c>
      <c r="Z4" s="11">
        <v>1111.2</v>
      </c>
      <c r="AA4" s="11">
        <v>944.5200000000001</v>
      </c>
      <c r="AB4" s="11">
        <v>1389</v>
      </c>
      <c r="AC4" s="11">
        <v>1666.8</v>
      </c>
    </row>
    <row r="5" spans="1:29" x14ac:dyDescent="0.35">
      <c r="A5" s="5" t="s">
        <v>23</v>
      </c>
      <c r="B5" s="6">
        <v>4</v>
      </c>
      <c r="C5" s="15" t="s">
        <v>24</v>
      </c>
      <c r="D5" s="8">
        <v>14.5</v>
      </c>
      <c r="E5" s="7" t="s">
        <v>46</v>
      </c>
      <c r="F5" s="7" t="s">
        <v>50</v>
      </c>
      <c r="G5" s="9">
        <v>4567</v>
      </c>
      <c r="H5" s="10" t="s">
        <v>27</v>
      </c>
      <c r="I5" s="11">
        <v>132</v>
      </c>
      <c r="J5" s="11">
        <v>333</v>
      </c>
      <c r="K5" s="11">
        <v>51</v>
      </c>
      <c r="L5" s="11">
        <v>250</v>
      </c>
      <c r="M5" s="12">
        <v>134</v>
      </c>
      <c r="N5" s="11">
        <v>65</v>
      </c>
      <c r="O5" s="11">
        <v>134</v>
      </c>
      <c r="P5" s="11">
        <v>6</v>
      </c>
      <c r="Q5" s="13" t="s">
        <v>40</v>
      </c>
      <c r="R5" s="6">
        <v>295.41000000000003</v>
      </c>
      <c r="S5" s="7">
        <v>354</v>
      </c>
      <c r="T5" s="11">
        <v>247.79999999999998</v>
      </c>
      <c r="U5" s="11">
        <v>100</v>
      </c>
      <c r="V5" s="11">
        <v>23</v>
      </c>
      <c r="W5" s="11">
        <v>55</v>
      </c>
      <c r="X5" s="14">
        <v>1530.8</v>
      </c>
      <c r="Y5" s="11">
        <v>593.71</v>
      </c>
      <c r="Z5" s="11">
        <v>913.40000000000009</v>
      </c>
      <c r="AA5" s="11">
        <v>776.3900000000001</v>
      </c>
      <c r="AB5" s="11">
        <v>1141.75</v>
      </c>
      <c r="AC5" s="11">
        <v>1370.1</v>
      </c>
    </row>
    <row r="6" spans="1:29" x14ac:dyDescent="0.35">
      <c r="A6" s="5" t="s">
        <v>23</v>
      </c>
      <c r="B6" s="6">
        <v>5</v>
      </c>
      <c r="C6" s="15" t="s">
        <v>24</v>
      </c>
      <c r="D6" s="8">
        <v>18</v>
      </c>
      <c r="E6" s="7" t="s">
        <v>46</v>
      </c>
      <c r="F6" s="7" t="s">
        <v>51</v>
      </c>
      <c r="G6" s="9">
        <v>4567</v>
      </c>
      <c r="H6" s="10" t="s">
        <v>27</v>
      </c>
      <c r="I6" s="11">
        <v>132</v>
      </c>
      <c r="J6" s="11">
        <v>333</v>
      </c>
      <c r="K6" s="11">
        <v>52</v>
      </c>
      <c r="L6" s="11">
        <v>250</v>
      </c>
      <c r="M6" s="12">
        <v>134</v>
      </c>
      <c r="N6" s="11">
        <v>65</v>
      </c>
      <c r="O6" s="11">
        <v>134</v>
      </c>
      <c r="P6" s="11">
        <v>6</v>
      </c>
      <c r="Q6" s="13" t="s">
        <v>41</v>
      </c>
      <c r="R6" s="6">
        <v>295.41000000000003</v>
      </c>
      <c r="S6" s="7">
        <v>354</v>
      </c>
      <c r="T6" s="11">
        <v>247.79999999999998</v>
      </c>
      <c r="U6" s="11">
        <v>100</v>
      </c>
      <c r="V6" s="11">
        <v>23</v>
      </c>
      <c r="W6" s="11">
        <v>55</v>
      </c>
      <c r="X6" s="14">
        <v>1531.8</v>
      </c>
      <c r="Y6" s="11">
        <v>593.71</v>
      </c>
      <c r="Z6" s="11">
        <v>913.40000000000009</v>
      </c>
      <c r="AA6" s="11">
        <v>776.3900000000001</v>
      </c>
      <c r="AB6" s="11">
        <v>1141.75</v>
      </c>
      <c r="AC6" s="11">
        <v>1370.1</v>
      </c>
    </row>
    <row r="7" spans="1:29" x14ac:dyDescent="0.35">
      <c r="A7" s="5" t="s">
        <v>23</v>
      </c>
      <c r="B7" s="6">
        <v>6</v>
      </c>
      <c r="C7" s="15" t="s">
        <v>24</v>
      </c>
      <c r="D7" s="8">
        <v>19</v>
      </c>
      <c r="E7" s="7" t="s">
        <v>46</v>
      </c>
      <c r="F7" s="7" t="s">
        <v>52</v>
      </c>
      <c r="G7" s="9">
        <v>4567</v>
      </c>
      <c r="H7" s="10" t="s">
        <v>27</v>
      </c>
      <c r="I7" s="11">
        <v>132</v>
      </c>
      <c r="J7" s="11">
        <v>333</v>
      </c>
      <c r="K7" s="11">
        <v>53</v>
      </c>
      <c r="L7" s="11">
        <v>250</v>
      </c>
      <c r="M7" s="12">
        <v>134</v>
      </c>
      <c r="N7" s="11">
        <v>65</v>
      </c>
      <c r="O7" s="11">
        <v>134</v>
      </c>
      <c r="P7" s="11">
        <v>6</v>
      </c>
      <c r="Q7" s="13" t="s">
        <v>42</v>
      </c>
      <c r="R7" s="6">
        <v>295.41000000000003</v>
      </c>
      <c r="S7" s="7">
        <v>354</v>
      </c>
      <c r="T7" s="11">
        <v>247.79999999999998</v>
      </c>
      <c r="U7" s="11">
        <v>100</v>
      </c>
      <c r="V7" s="11">
        <v>23</v>
      </c>
      <c r="W7" s="11">
        <v>55</v>
      </c>
      <c r="X7" s="14">
        <v>1532.8</v>
      </c>
      <c r="Y7" s="11">
        <v>593.71</v>
      </c>
      <c r="Z7" s="11">
        <v>913.40000000000009</v>
      </c>
      <c r="AA7" s="11">
        <v>776.3900000000001</v>
      </c>
      <c r="AB7" s="11">
        <v>1141.75</v>
      </c>
      <c r="AC7" s="11">
        <v>1370.1</v>
      </c>
    </row>
    <row r="8" spans="1:29" x14ac:dyDescent="0.35">
      <c r="A8" s="5" t="s">
        <v>23</v>
      </c>
      <c r="B8" s="6">
        <v>14</v>
      </c>
      <c r="C8" s="15" t="s">
        <v>24</v>
      </c>
      <c r="D8" s="8">
        <v>20</v>
      </c>
      <c r="E8" s="7" t="s">
        <v>46</v>
      </c>
      <c r="F8" s="7" t="s">
        <v>54</v>
      </c>
      <c r="G8" s="9">
        <v>4567</v>
      </c>
      <c r="H8" s="10" t="s">
        <v>27</v>
      </c>
      <c r="I8" s="11">
        <v>132</v>
      </c>
      <c r="J8" s="11">
        <v>333</v>
      </c>
      <c r="K8" s="11">
        <v>54</v>
      </c>
      <c r="L8" s="11">
        <v>250</v>
      </c>
      <c r="M8" s="12">
        <v>134</v>
      </c>
      <c r="N8" s="11">
        <v>65</v>
      </c>
      <c r="O8" s="11">
        <v>134</v>
      </c>
      <c r="P8" s="11">
        <v>6</v>
      </c>
      <c r="Q8" s="13" t="s">
        <v>43</v>
      </c>
      <c r="R8" s="6">
        <v>295.41000000000003</v>
      </c>
      <c r="S8" s="7">
        <v>354</v>
      </c>
      <c r="T8" s="11">
        <v>247.79999999999998</v>
      </c>
      <c r="U8" s="11">
        <v>100</v>
      </c>
      <c r="V8" s="11">
        <v>23</v>
      </c>
      <c r="W8" s="11">
        <v>55</v>
      </c>
      <c r="X8" s="14">
        <v>1533.8</v>
      </c>
      <c r="Y8" s="11">
        <v>593.71</v>
      </c>
      <c r="Z8" s="11">
        <v>913.40000000000009</v>
      </c>
      <c r="AA8" s="11">
        <v>776.3900000000001</v>
      </c>
      <c r="AB8" s="11">
        <v>1141.75</v>
      </c>
      <c r="AC8" s="11">
        <v>1370.1</v>
      </c>
    </row>
    <row r="9" spans="1:29" x14ac:dyDescent="0.35">
      <c r="A9" s="5" t="s">
        <v>25</v>
      </c>
      <c r="B9" s="6">
        <v>2</v>
      </c>
      <c r="C9" s="15" t="s">
        <v>26</v>
      </c>
      <c r="D9" s="8">
        <v>21</v>
      </c>
      <c r="E9" s="7" t="s">
        <v>46</v>
      </c>
      <c r="F9" s="7" t="s">
        <v>51</v>
      </c>
      <c r="G9" s="9">
        <v>3458</v>
      </c>
      <c r="H9" s="10" t="s">
        <v>27</v>
      </c>
      <c r="I9" s="11">
        <v>132</v>
      </c>
      <c r="J9" s="11">
        <v>453</v>
      </c>
      <c r="K9" s="11">
        <v>55</v>
      </c>
      <c r="L9" s="11">
        <v>250</v>
      </c>
      <c r="M9" s="12">
        <v>121</v>
      </c>
      <c r="N9" s="11">
        <v>32</v>
      </c>
      <c r="O9" s="11">
        <v>56</v>
      </c>
      <c r="P9" s="11">
        <v>56</v>
      </c>
      <c r="Q9" s="13" t="s">
        <v>40</v>
      </c>
      <c r="R9" s="6">
        <v>295.41000000000003</v>
      </c>
      <c r="S9" s="7">
        <v>333</v>
      </c>
      <c r="T9" s="11">
        <v>233.1</v>
      </c>
      <c r="U9" s="11">
        <v>100</v>
      </c>
      <c r="V9" s="11">
        <v>24</v>
      </c>
      <c r="W9" s="11">
        <v>56</v>
      </c>
      <c r="X9" s="14">
        <v>1568.1</v>
      </c>
      <c r="Y9" s="11">
        <v>449.54</v>
      </c>
      <c r="Z9" s="11">
        <v>691.6</v>
      </c>
      <c r="AA9" s="11">
        <v>587.86</v>
      </c>
      <c r="AB9" s="11">
        <v>864.5</v>
      </c>
      <c r="AC9" s="11">
        <v>1037.3999999999999</v>
      </c>
    </row>
    <row r="10" spans="1:29" x14ac:dyDescent="0.35">
      <c r="A10" s="5" t="s">
        <v>25</v>
      </c>
      <c r="B10" s="6">
        <v>3</v>
      </c>
      <c r="C10" s="7" t="s">
        <v>26</v>
      </c>
      <c r="D10" s="8">
        <v>22</v>
      </c>
      <c r="E10" s="7" t="s">
        <v>47</v>
      </c>
      <c r="F10" s="7" t="s">
        <v>50</v>
      </c>
      <c r="G10" s="9">
        <v>3458</v>
      </c>
      <c r="H10" s="10" t="s">
        <v>27</v>
      </c>
      <c r="I10" s="11">
        <v>132</v>
      </c>
      <c r="J10" s="11">
        <v>453</v>
      </c>
      <c r="K10" s="11">
        <v>56</v>
      </c>
      <c r="L10" s="11">
        <v>250</v>
      </c>
      <c r="M10" s="12">
        <v>121</v>
      </c>
      <c r="N10" s="11">
        <v>32</v>
      </c>
      <c r="O10" s="11">
        <v>56</v>
      </c>
      <c r="P10" s="11">
        <v>56</v>
      </c>
      <c r="Q10" s="13" t="s">
        <v>41</v>
      </c>
      <c r="R10" s="6">
        <v>295.41000000000003</v>
      </c>
      <c r="S10" s="7">
        <v>333</v>
      </c>
      <c r="T10" s="11">
        <v>233.1</v>
      </c>
      <c r="U10" s="11">
        <v>100</v>
      </c>
      <c r="V10" s="11">
        <v>24</v>
      </c>
      <c r="W10" s="11">
        <v>56</v>
      </c>
      <c r="X10" s="14">
        <v>1569.1</v>
      </c>
      <c r="Y10" s="11">
        <v>449.54</v>
      </c>
      <c r="Z10" s="11">
        <v>691.6</v>
      </c>
      <c r="AA10" s="11">
        <v>587.86</v>
      </c>
      <c r="AB10" s="11">
        <v>864.5</v>
      </c>
      <c r="AC10" s="11">
        <v>1037.3999999999999</v>
      </c>
    </row>
    <row r="11" spans="1:29" x14ac:dyDescent="0.35">
      <c r="A11" s="5" t="s">
        <v>25</v>
      </c>
      <c r="B11" s="6">
        <v>7</v>
      </c>
      <c r="C11" s="15" t="s">
        <v>24</v>
      </c>
      <c r="D11" s="8">
        <v>22.7</v>
      </c>
      <c r="E11" s="7" t="s">
        <v>47</v>
      </c>
      <c r="F11" s="7" t="s">
        <v>51</v>
      </c>
      <c r="G11" s="9">
        <v>3458</v>
      </c>
      <c r="H11" s="10" t="s">
        <v>27</v>
      </c>
      <c r="I11" s="11">
        <v>132</v>
      </c>
      <c r="J11" s="11">
        <v>453</v>
      </c>
      <c r="K11" s="11">
        <v>57</v>
      </c>
      <c r="L11" s="11">
        <v>250</v>
      </c>
      <c r="M11" s="12">
        <v>121</v>
      </c>
      <c r="N11" s="11">
        <v>32</v>
      </c>
      <c r="O11" s="11">
        <v>56</v>
      </c>
      <c r="P11" s="11">
        <v>56</v>
      </c>
      <c r="Q11" s="13" t="s">
        <v>43</v>
      </c>
      <c r="R11" s="6">
        <v>295.41000000000003</v>
      </c>
      <c r="S11" s="7">
        <v>333</v>
      </c>
      <c r="T11" s="11">
        <v>233.1</v>
      </c>
      <c r="U11" s="11">
        <v>100</v>
      </c>
      <c r="V11" s="11">
        <v>24</v>
      </c>
      <c r="W11" s="11">
        <v>56</v>
      </c>
      <c r="X11" s="14">
        <v>1570.1</v>
      </c>
      <c r="Y11" s="11">
        <v>449.54</v>
      </c>
      <c r="Z11" s="11">
        <v>691.6</v>
      </c>
      <c r="AA11" s="11">
        <v>587.86</v>
      </c>
      <c r="AB11" s="11">
        <v>864.5</v>
      </c>
      <c r="AC11" s="11">
        <v>1037.3999999999999</v>
      </c>
    </row>
    <row r="12" spans="1:29" x14ac:dyDescent="0.35">
      <c r="A12" s="5" t="s">
        <v>25</v>
      </c>
      <c r="B12" s="6">
        <v>8</v>
      </c>
      <c r="C12" s="15" t="s">
        <v>26</v>
      </c>
      <c r="D12" s="8">
        <v>12</v>
      </c>
      <c r="E12" s="7" t="s">
        <v>46</v>
      </c>
      <c r="F12" s="7" t="s">
        <v>52</v>
      </c>
      <c r="G12" s="9">
        <v>3458</v>
      </c>
      <c r="H12" s="10" t="s">
        <v>27</v>
      </c>
      <c r="I12" s="11">
        <v>132</v>
      </c>
      <c r="J12" s="11">
        <v>453</v>
      </c>
      <c r="K12" s="11">
        <v>58</v>
      </c>
      <c r="L12" s="11">
        <v>250</v>
      </c>
      <c r="M12" s="12">
        <v>121</v>
      </c>
      <c r="N12" s="11">
        <v>32</v>
      </c>
      <c r="O12" s="11">
        <v>56</v>
      </c>
      <c r="P12" s="11">
        <v>56</v>
      </c>
      <c r="Q12" s="13" t="s">
        <v>43</v>
      </c>
      <c r="R12" s="6">
        <v>295.41000000000003</v>
      </c>
      <c r="S12" s="7">
        <v>333</v>
      </c>
      <c r="T12" s="11">
        <v>233.1</v>
      </c>
      <c r="U12" s="11">
        <v>100</v>
      </c>
      <c r="V12" s="11">
        <v>24</v>
      </c>
      <c r="W12" s="11">
        <v>56</v>
      </c>
      <c r="X12" s="14">
        <v>1571.1</v>
      </c>
      <c r="Y12" s="11">
        <v>449.54</v>
      </c>
      <c r="Z12" s="11">
        <v>691.6</v>
      </c>
      <c r="AA12" s="11">
        <v>587.86</v>
      </c>
      <c r="AB12" s="11">
        <v>864.5</v>
      </c>
      <c r="AC12" s="11">
        <v>1037.3999999999999</v>
      </c>
    </row>
    <row r="13" spans="1:29" x14ac:dyDescent="0.35">
      <c r="A13" s="5" t="s">
        <v>25</v>
      </c>
      <c r="B13" s="6">
        <v>9</v>
      </c>
      <c r="C13" s="7" t="s">
        <v>22</v>
      </c>
      <c r="D13" s="8">
        <v>13</v>
      </c>
      <c r="E13" s="7" t="s">
        <v>47</v>
      </c>
      <c r="F13" s="7" t="s">
        <v>49</v>
      </c>
      <c r="G13" s="9">
        <v>3458</v>
      </c>
      <c r="H13" s="10" t="s">
        <v>27</v>
      </c>
      <c r="I13" s="11">
        <v>132</v>
      </c>
      <c r="J13" s="11">
        <v>453</v>
      </c>
      <c r="K13" s="11">
        <v>59</v>
      </c>
      <c r="L13" s="11">
        <v>250</v>
      </c>
      <c r="M13" s="12">
        <v>121</v>
      </c>
      <c r="N13" s="11"/>
      <c r="O13" s="11">
        <v>56</v>
      </c>
      <c r="P13" s="11">
        <v>56</v>
      </c>
      <c r="Q13" s="13" t="s">
        <v>40</v>
      </c>
      <c r="R13" s="6">
        <v>295.41000000000003</v>
      </c>
      <c r="S13" s="7">
        <v>333</v>
      </c>
      <c r="T13" s="11">
        <v>233.1</v>
      </c>
      <c r="U13" s="11">
        <v>100</v>
      </c>
      <c r="V13" s="11">
        <v>24</v>
      </c>
      <c r="W13" s="11">
        <v>56</v>
      </c>
      <c r="X13" s="14">
        <v>1540.1</v>
      </c>
      <c r="Y13" s="11">
        <v>449.54</v>
      </c>
      <c r="Z13" s="11">
        <v>691.6</v>
      </c>
      <c r="AA13" s="11">
        <v>587.86</v>
      </c>
      <c r="AB13" s="11">
        <v>864.5</v>
      </c>
      <c r="AC13" s="11">
        <v>1037.3999999999999</v>
      </c>
    </row>
    <row r="14" spans="1:29" x14ac:dyDescent="0.35">
      <c r="A14" s="5" t="s">
        <v>28</v>
      </c>
      <c r="B14" s="6">
        <v>12</v>
      </c>
      <c r="C14" s="15" t="s">
        <v>22</v>
      </c>
      <c r="D14" s="8">
        <v>16</v>
      </c>
      <c r="E14" s="7" t="s">
        <v>46</v>
      </c>
      <c r="F14" s="7" t="s">
        <v>55</v>
      </c>
      <c r="G14" s="9">
        <v>6433</v>
      </c>
      <c r="H14" s="10" t="s">
        <v>29</v>
      </c>
      <c r="I14" s="11">
        <v>132</v>
      </c>
      <c r="J14" s="11">
        <v>399</v>
      </c>
      <c r="K14" s="11">
        <v>72</v>
      </c>
      <c r="L14" s="11">
        <v>250</v>
      </c>
      <c r="M14" s="12">
        <v>134</v>
      </c>
      <c r="N14" s="11"/>
      <c r="O14" s="11">
        <v>134</v>
      </c>
      <c r="P14" s="11">
        <v>6</v>
      </c>
      <c r="Q14" s="13" t="s">
        <v>41</v>
      </c>
      <c r="R14" s="6">
        <v>295.41000000000003</v>
      </c>
      <c r="S14" s="7">
        <v>343</v>
      </c>
      <c r="T14" s="11">
        <v>240.1</v>
      </c>
      <c r="U14" s="11">
        <v>100</v>
      </c>
      <c r="V14" s="11">
        <v>25</v>
      </c>
      <c r="W14" s="11">
        <v>57</v>
      </c>
      <c r="X14" s="14">
        <v>1549.1</v>
      </c>
      <c r="Y14" s="11">
        <v>836.29000000000008</v>
      </c>
      <c r="Z14" s="11">
        <v>1286.6000000000001</v>
      </c>
      <c r="AA14" s="11">
        <v>1093.6100000000001</v>
      </c>
      <c r="AB14" s="11">
        <v>1608.25</v>
      </c>
      <c r="AC14" s="11">
        <v>1929.8999999999999</v>
      </c>
    </row>
    <row r="15" spans="1:29" x14ac:dyDescent="0.35">
      <c r="A15" s="5" t="s">
        <v>28</v>
      </c>
      <c r="B15" s="6">
        <v>16</v>
      </c>
      <c r="C15" s="15" t="s">
        <v>24</v>
      </c>
      <c r="D15" s="8">
        <v>17</v>
      </c>
      <c r="E15" s="7" t="s">
        <v>47</v>
      </c>
      <c r="F15" s="7" t="s">
        <v>53</v>
      </c>
      <c r="G15" s="9">
        <v>6433</v>
      </c>
      <c r="H15" s="10" t="s">
        <v>29</v>
      </c>
      <c r="I15" s="11">
        <v>132</v>
      </c>
      <c r="J15" s="11">
        <v>399</v>
      </c>
      <c r="K15" s="11">
        <v>73</v>
      </c>
      <c r="L15" s="11">
        <v>250</v>
      </c>
      <c r="M15" s="12">
        <v>134</v>
      </c>
      <c r="N15" s="11">
        <v>65</v>
      </c>
      <c r="O15" s="11">
        <v>134</v>
      </c>
      <c r="P15" s="11">
        <v>6</v>
      </c>
      <c r="Q15" s="13" t="s">
        <v>42</v>
      </c>
      <c r="R15" s="6">
        <v>295.41000000000003</v>
      </c>
      <c r="S15" s="7">
        <v>343</v>
      </c>
      <c r="T15" s="11">
        <v>240.1</v>
      </c>
      <c r="U15" s="11">
        <v>100</v>
      </c>
      <c r="V15" s="11">
        <v>25</v>
      </c>
      <c r="W15" s="11">
        <v>57</v>
      </c>
      <c r="X15" s="14">
        <v>1615.1</v>
      </c>
      <c r="Y15" s="11">
        <v>836.29000000000008</v>
      </c>
      <c r="Z15" s="11">
        <v>1286.6000000000001</v>
      </c>
      <c r="AA15" s="11">
        <v>1093.6100000000001</v>
      </c>
      <c r="AB15" s="11">
        <v>1608.25</v>
      </c>
      <c r="AC15" s="11">
        <v>1929.8999999999999</v>
      </c>
    </row>
    <row r="16" spans="1:29" x14ac:dyDescent="0.35">
      <c r="A16" s="5" t="s">
        <v>28</v>
      </c>
      <c r="B16" s="6">
        <v>22</v>
      </c>
      <c r="C16" s="15" t="s">
        <v>22</v>
      </c>
      <c r="D16" s="8">
        <v>18</v>
      </c>
      <c r="E16" s="7" t="s">
        <v>47</v>
      </c>
      <c r="F16" s="7" t="s">
        <v>51</v>
      </c>
      <c r="G16" s="9">
        <v>6433</v>
      </c>
      <c r="H16" s="10" t="s">
        <v>29</v>
      </c>
      <c r="I16" s="11">
        <v>132</v>
      </c>
      <c r="J16" s="11">
        <v>399</v>
      </c>
      <c r="K16" s="11">
        <v>74</v>
      </c>
      <c r="L16" s="11">
        <v>250</v>
      </c>
      <c r="M16" s="12">
        <v>134</v>
      </c>
      <c r="N16" s="11">
        <v>65</v>
      </c>
      <c r="O16" s="11">
        <v>134</v>
      </c>
      <c r="P16" s="11">
        <v>6</v>
      </c>
      <c r="Q16" s="13" t="s">
        <v>43</v>
      </c>
      <c r="R16" s="6">
        <v>295.41000000000003</v>
      </c>
      <c r="S16" s="7">
        <v>343</v>
      </c>
      <c r="T16" s="11">
        <v>240.1</v>
      </c>
      <c r="U16" s="11">
        <v>100</v>
      </c>
      <c r="V16" s="11">
        <v>25</v>
      </c>
      <c r="W16" s="11">
        <v>57</v>
      </c>
      <c r="X16" s="14">
        <v>1616.1</v>
      </c>
      <c r="Y16" s="11">
        <v>836.29000000000008</v>
      </c>
      <c r="Z16" s="11">
        <v>1286.6000000000001</v>
      </c>
      <c r="AA16" s="11">
        <v>1093.6100000000001</v>
      </c>
      <c r="AB16" s="11">
        <v>1608.25</v>
      </c>
      <c r="AC16" s="11">
        <v>1929.8999999999999</v>
      </c>
    </row>
    <row r="17" spans="1:29" x14ac:dyDescent="0.35">
      <c r="A17" s="5" t="s">
        <v>30</v>
      </c>
      <c r="B17" s="6">
        <v>5</v>
      </c>
      <c r="C17" s="7" t="s">
        <v>24</v>
      </c>
      <c r="D17" s="8">
        <v>11</v>
      </c>
      <c r="E17" s="7" t="s">
        <v>46</v>
      </c>
      <c r="F17" s="7" t="s">
        <v>54</v>
      </c>
      <c r="G17" s="9">
        <v>8765</v>
      </c>
      <c r="H17" s="10" t="s">
        <v>29</v>
      </c>
      <c r="I17" s="11">
        <v>132</v>
      </c>
      <c r="J17" s="11">
        <v>387</v>
      </c>
      <c r="K17" s="11">
        <v>50</v>
      </c>
      <c r="L17" s="11">
        <v>250</v>
      </c>
      <c r="M17" s="12">
        <v>128</v>
      </c>
      <c r="N17" s="11">
        <v>34</v>
      </c>
      <c r="O17" s="11">
        <v>128</v>
      </c>
      <c r="P17" s="11">
        <v>46</v>
      </c>
      <c r="Q17" s="13" t="s">
        <v>40</v>
      </c>
      <c r="R17" s="6">
        <v>333</v>
      </c>
      <c r="S17" s="7">
        <v>343</v>
      </c>
      <c r="T17" s="11">
        <v>240.1</v>
      </c>
      <c r="U17" s="11">
        <v>100</v>
      </c>
      <c r="V17" s="11">
        <v>26</v>
      </c>
      <c r="W17" s="11">
        <v>58</v>
      </c>
      <c r="X17" s="14">
        <v>1579.1</v>
      </c>
      <c r="Y17" s="11">
        <v>1139.45</v>
      </c>
      <c r="Z17" s="11">
        <v>1753</v>
      </c>
      <c r="AA17" s="11">
        <v>1490.0500000000002</v>
      </c>
      <c r="AB17" s="11">
        <v>2191.25</v>
      </c>
      <c r="AC17" s="11">
        <v>2629.5</v>
      </c>
    </row>
    <row r="18" spans="1:29" x14ac:dyDescent="0.35">
      <c r="A18" s="5" t="s">
        <v>30</v>
      </c>
      <c r="B18" s="6">
        <v>13</v>
      </c>
      <c r="C18" s="15" t="s">
        <v>24</v>
      </c>
      <c r="D18" s="8">
        <v>21</v>
      </c>
      <c r="E18" s="7" t="s">
        <v>46</v>
      </c>
      <c r="F18" s="7" t="s">
        <v>53</v>
      </c>
      <c r="G18" s="9">
        <v>8765</v>
      </c>
      <c r="H18" s="10" t="s">
        <v>29</v>
      </c>
      <c r="I18" s="11">
        <v>132</v>
      </c>
      <c r="J18" s="11">
        <v>387</v>
      </c>
      <c r="K18" s="11">
        <v>50</v>
      </c>
      <c r="L18" s="11">
        <v>250</v>
      </c>
      <c r="M18" s="12">
        <v>128</v>
      </c>
      <c r="N18" s="11">
        <v>34</v>
      </c>
      <c r="O18" s="11">
        <v>128</v>
      </c>
      <c r="P18" s="11">
        <v>46</v>
      </c>
      <c r="Q18" s="13" t="s">
        <v>41</v>
      </c>
      <c r="R18" s="6">
        <v>333</v>
      </c>
      <c r="S18" s="7">
        <v>343</v>
      </c>
      <c r="T18" s="11">
        <v>240.1</v>
      </c>
      <c r="U18" s="11">
        <v>100</v>
      </c>
      <c r="V18" s="11">
        <v>26</v>
      </c>
      <c r="W18" s="11">
        <v>58</v>
      </c>
      <c r="X18" s="14">
        <v>1579.1</v>
      </c>
      <c r="Y18" s="11">
        <v>1139.45</v>
      </c>
      <c r="Z18" s="11">
        <v>1753</v>
      </c>
      <c r="AA18" s="11">
        <v>1490.0500000000002</v>
      </c>
      <c r="AB18" s="11">
        <v>2191.25</v>
      </c>
      <c r="AC18" s="11">
        <v>2629.5</v>
      </c>
    </row>
    <row r="19" spans="1:29" x14ac:dyDescent="0.35">
      <c r="A19" s="5" t="s">
        <v>30</v>
      </c>
      <c r="B19" s="6">
        <v>14</v>
      </c>
      <c r="C19" s="15" t="s">
        <v>24</v>
      </c>
      <c r="D19" s="8">
        <v>22</v>
      </c>
      <c r="E19" s="7" t="s">
        <v>46</v>
      </c>
      <c r="F19" s="7" t="s">
        <v>52</v>
      </c>
      <c r="G19" s="9">
        <v>8765</v>
      </c>
      <c r="H19" s="10" t="s">
        <v>29</v>
      </c>
      <c r="I19" s="11">
        <v>132</v>
      </c>
      <c r="J19" s="11">
        <v>387</v>
      </c>
      <c r="K19" s="11">
        <v>50</v>
      </c>
      <c r="L19" s="11">
        <v>250</v>
      </c>
      <c r="M19" s="12">
        <v>128</v>
      </c>
      <c r="N19" s="11">
        <v>34</v>
      </c>
      <c r="O19" s="11">
        <v>128</v>
      </c>
      <c r="P19" s="11">
        <v>46</v>
      </c>
      <c r="Q19" s="13" t="s">
        <v>42</v>
      </c>
      <c r="R19" s="6">
        <v>333</v>
      </c>
      <c r="S19" s="7">
        <v>343</v>
      </c>
      <c r="T19" s="11">
        <v>240.1</v>
      </c>
      <c r="U19" s="11">
        <v>100</v>
      </c>
      <c r="V19" s="11">
        <v>26</v>
      </c>
      <c r="W19" s="11">
        <v>58</v>
      </c>
      <c r="X19" s="14">
        <v>1579.1</v>
      </c>
      <c r="Y19" s="11">
        <v>1139.45</v>
      </c>
      <c r="Z19" s="11">
        <v>1753</v>
      </c>
      <c r="AA19" s="11">
        <v>1490.0500000000002</v>
      </c>
      <c r="AB19" s="11">
        <v>2191.25</v>
      </c>
      <c r="AC19" s="11">
        <v>2629.5</v>
      </c>
    </row>
    <row r="20" spans="1:29" x14ac:dyDescent="0.35">
      <c r="A20" s="5" t="s">
        <v>30</v>
      </c>
      <c r="B20" s="6">
        <v>15</v>
      </c>
      <c r="C20" s="15" t="s">
        <v>26</v>
      </c>
      <c r="D20" s="8">
        <v>23</v>
      </c>
      <c r="E20" s="7" t="s">
        <v>47</v>
      </c>
      <c r="F20" s="7" t="s">
        <v>54</v>
      </c>
      <c r="G20" s="9">
        <v>8765</v>
      </c>
      <c r="H20" s="10" t="s">
        <v>29</v>
      </c>
      <c r="I20" s="11">
        <v>132</v>
      </c>
      <c r="J20" s="11">
        <v>387</v>
      </c>
      <c r="K20" s="11">
        <v>50</v>
      </c>
      <c r="L20" s="11">
        <v>250</v>
      </c>
      <c r="M20" s="12">
        <v>128</v>
      </c>
      <c r="N20" s="11">
        <v>34</v>
      </c>
      <c r="O20" s="11">
        <v>128</v>
      </c>
      <c r="P20" s="11">
        <v>46</v>
      </c>
      <c r="Q20" s="13" t="s">
        <v>43</v>
      </c>
      <c r="R20" s="6">
        <v>333</v>
      </c>
      <c r="S20" s="7">
        <v>343</v>
      </c>
      <c r="T20" s="11">
        <v>240.1</v>
      </c>
      <c r="U20" s="11">
        <v>100</v>
      </c>
      <c r="V20" s="11">
        <v>26</v>
      </c>
      <c r="W20" s="11">
        <v>58</v>
      </c>
      <c r="X20" s="14">
        <v>1579.1</v>
      </c>
      <c r="Y20" s="11">
        <v>1139.45</v>
      </c>
      <c r="Z20" s="11">
        <v>1753</v>
      </c>
      <c r="AA20" s="11">
        <v>1490.0500000000002</v>
      </c>
      <c r="AB20" s="11">
        <v>2191.25</v>
      </c>
      <c r="AC20" s="11">
        <v>2629.5</v>
      </c>
    </row>
    <row r="21" spans="1:29" x14ac:dyDescent="0.35">
      <c r="A21" s="5" t="s">
        <v>31</v>
      </c>
      <c r="B21" s="6">
        <v>17</v>
      </c>
      <c r="C21" s="15" t="s">
        <v>26</v>
      </c>
      <c r="D21" s="8">
        <v>12.9</v>
      </c>
      <c r="E21" s="7" t="s">
        <v>46</v>
      </c>
      <c r="F21" s="7" t="s">
        <v>51</v>
      </c>
      <c r="G21" s="9">
        <v>5432</v>
      </c>
      <c r="H21" s="10" t="s">
        <v>29</v>
      </c>
      <c r="I21" s="11">
        <v>132</v>
      </c>
      <c r="J21" s="11">
        <v>245</v>
      </c>
      <c r="K21" s="11">
        <v>50</v>
      </c>
      <c r="L21" s="11">
        <v>250</v>
      </c>
      <c r="M21" s="12">
        <v>120</v>
      </c>
      <c r="N21" s="11"/>
      <c r="O21" s="11">
        <v>120</v>
      </c>
      <c r="P21" s="11">
        <v>66</v>
      </c>
      <c r="Q21" s="13" t="s">
        <v>40</v>
      </c>
      <c r="R21" s="6">
        <v>295.41000000000003</v>
      </c>
      <c r="S21" s="7">
        <v>343</v>
      </c>
      <c r="T21" s="11">
        <v>240.1</v>
      </c>
      <c r="U21" s="11">
        <v>100</v>
      </c>
      <c r="V21" s="11">
        <v>27</v>
      </c>
      <c r="W21" s="11">
        <v>59</v>
      </c>
      <c r="X21" s="14">
        <v>1409.1</v>
      </c>
      <c r="Y21" s="11">
        <v>706.16</v>
      </c>
      <c r="Z21" s="11">
        <v>1086.4000000000001</v>
      </c>
      <c r="AA21" s="11">
        <v>923.44</v>
      </c>
      <c r="AB21" s="11">
        <v>1358</v>
      </c>
      <c r="AC21" s="11">
        <v>1629.6</v>
      </c>
    </row>
    <row r="22" spans="1:29" x14ac:dyDescent="0.35">
      <c r="A22" s="5" t="s">
        <v>31</v>
      </c>
      <c r="B22" s="6">
        <v>18</v>
      </c>
      <c r="C22" s="15" t="s">
        <v>26</v>
      </c>
      <c r="D22" s="8">
        <v>12.9</v>
      </c>
      <c r="E22" s="7" t="s">
        <v>46</v>
      </c>
      <c r="F22" s="7" t="s">
        <v>52</v>
      </c>
      <c r="G22" s="9">
        <v>5432</v>
      </c>
      <c r="H22" s="10" t="s">
        <v>29</v>
      </c>
      <c r="I22" s="11">
        <v>132</v>
      </c>
      <c r="J22" s="11">
        <v>245</v>
      </c>
      <c r="K22" s="11">
        <v>50</v>
      </c>
      <c r="L22" s="11">
        <v>250</v>
      </c>
      <c r="M22" s="12">
        <v>120</v>
      </c>
      <c r="N22" s="11"/>
      <c r="O22" s="11">
        <v>120</v>
      </c>
      <c r="P22" s="11">
        <v>66</v>
      </c>
      <c r="Q22" s="13" t="s">
        <v>41</v>
      </c>
      <c r="R22" s="6">
        <v>295.41000000000003</v>
      </c>
      <c r="S22" s="7">
        <v>343</v>
      </c>
      <c r="T22" s="11">
        <v>240.1</v>
      </c>
      <c r="U22" s="11">
        <v>100</v>
      </c>
      <c r="V22" s="11">
        <v>27</v>
      </c>
      <c r="W22" s="11">
        <v>59</v>
      </c>
      <c r="X22" s="14">
        <v>1409.1</v>
      </c>
      <c r="Y22" s="11">
        <v>706.16</v>
      </c>
      <c r="Z22" s="11">
        <v>1086.4000000000001</v>
      </c>
      <c r="AA22" s="11">
        <v>923.44</v>
      </c>
      <c r="AB22" s="11">
        <v>1358</v>
      </c>
      <c r="AC22" s="11">
        <v>1629.6</v>
      </c>
    </row>
    <row r="23" spans="1:29" x14ac:dyDescent="0.35">
      <c r="A23" s="5" t="s">
        <v>31</v>
      </c>
      <c r="B23" s="6">
        <v>18</v>
      </c>
      <c r="C23" s="15" t="s">
        <v>26</v>
      </c>
      <c r="D23" s="8">
        <v>21</v>
      </c>
      <c r="E23" s="7" t="s">
        <v>46</v>
      </c>
      <c r="F23" s="7" t="s">
        <v>53</v>
      </c>
      <c r="G23" s="9">
        <v>5432</v>
      </c>
      <c r="H23" s="10" t="s">
        <v>29</v>
      </c>
      <c r="I23" s="11">
        <v>132</v>
      </c>
      <c r="J23" s="11">
        <v>245</v>
      </c>
      <c r="K23" s="11">
        <v>50</v>
      </c>
      <c r="L23" s="11">
        <v>250</v>
      </c>
      <c r="M23" s="12">
        <v>120</v>
      </c>
      <c r="N23" s="11"/>
      <c r="O23" s="11">
        <v>120</v>
      </c>
      <c r="P23" s="11">
        <v>66</v>
      </c>
      <c r="Q23" s="13" t="s">
        <v>42</v>
      </c>
      <c r="R23" s="6">
        <v>295.41000000000003</v>
      </c>
      <c r="S23" s="7">
        <v>343</v>
      </c>
      <c r="T23" s="11">
        <v>240.1</v>
      </c>
      <c r="U23" s="11">
        <v>100</v>
      </c>
      <c r="V23" s="11">
        <v>27</v>
      </c>
      <c r="W23" s="11">
        <v>59</v>
      </c>
      <c r="X23" s="14">
        <v>1409.1</v>
      </c>
      <c r="Y23" s="11">
        <v>706.16</v>
      </c>
      <c r="Z23" s="11">
        <v>1086.4000000000001</v>
      </c>
      <c r="AA23" s="11">
        <v>923.44</v>
      </c>
      <c r="AB23" s="11">
        <v>1358</v>
      </c>
      <c r="AC23" s="11">
        <v>1629.6</v>
      </c>
    </row>
    <row r="24" spans="1:29" x14ac:dyDescent="0.35">
      <c r="A24" s="5" t="s">
        <v>31</v>
      </c>
      <c r="B24" s="6">
        <v>24</v>
      </c>
      <c r="C24" s="15" t="s">
        <v>26</v>
      </c>
      <c r="D24" s="8">
        <v>22</v>
      </c>
      <c r="E24" s="7" t="s">
        <v>47</v>
      </c>
      <c r="F24" s="7" t="s">
        <v>53</v>
      </c>
      <c r="G24" s="9">
        <v>5432</v>
      </c>
      <c r="H24" s="10" t="s">
        <v>29</v>
      </c>
      <c r="I24" s="11">
        <v>132</v>
      </c>
      <c r="J24" s="11">
        <v>245</v>
      </c>
      <c r="K24" s="11">
        <v>50</v>
      </c>
      <c r="L24" s="11">
        <v>250</v>
      </c>
      <c r="M24" s="12">
        <v>120</v>
      </c>
      <c r="N24" s="11"/>
      <c r="O24" s="11">
        <v>120</v>
      </c>
      <c r="P24" s="11">
        <v>66</v>
      </c>
      <c r="Q24" s="13" t="s">
        <v>43</v>
      </c>
      <c r="R24" s="6">
        <v>295.41000000000003</v>
      </c>
      <c r="S24" s="7">
        <v>343</v>
      </c>
      <c r="T24" s="11">
        <v>240.1</v>
      </c>
      <c r="U24" s="11">
        <v>100</v>
      </c>
      <c r="V24" s="11">
        <v>27</v>
      </c>
      <c r="W24" s="11">
        <v>59</v>
      </c>
      <c r="X24" s="14">
        <v>1409.1</v>
      </c>
      <c r="Y24" s="11">
        <v>706.16</v>
      </c>
      <c r="Z24" s="11">
        <v>1086.4000000000001</v>
      </c>
      <c r="AA24" s="11">
        <v>923.44</v>
      </c>
      <c r="AB24" s="11">
        <v>1358</v>
      </c>
      <c r="AC24" s="11">
        <v>1629.6</v>
      </c>
    </row>
    <row r="25" spans="1:29" x14ac:dyDescent="0.35">
      <c r="A25" s="5" t="s">
        <v>33</v>
      </c>
      <c r="B25" s="6">
        <v>7</v>
      </c>
      <c r="C25" s="7" t="s">
        <v>22</v>
      </c>
      <c r="D25" s="8">
        <v>23</v>
      </c>
      <c r="E25" s="7" t="s">
        <v>47</v>
      </c>
      <c r="F25" s="7" t="s">
        <v>50</v>
      </c>
      <c r="G25" s="9">
        <v>6778</v>
      </c>
      <c r="H25" s="10" t="s">
        <v>32</v>
      </c>
      <c r="I25" s="11">
        <v>132</v>
      </c>
      <c r="J25" s="11">
        <v>400</v>
      </c>
      <c r="K25" s="11">
        <v>50</v>
      </c>
      <c r="L25" s="11">
        <v>250</v>
      </c>
      <c r="M25" s="12">
        <v>134</v>
      </c>
      <c r="N25" s="11"/>
      <c r="O25" s="11">
        <v>134</v>
      </c>
      <c r="P25" s="11">
        <v>6</v>
      </c>
      <c r="Q25" s="13" t="s">
        <v>40</v>
      </c>
      <c r="R25" s="6">
        <v>295.41000000000003</v>
      </c>
      <c r="S25" s="7">
        <v>377</v>
      </c>
      <c r="T25" s="11">
        <v>263.89999999999998</v>
      </c>
      <c r="U25" s="11">
        <v>100</v>
      </c>
      <c r="V25" s="11">
        <v>28</v>
      </c>
      <c r="W25" s="11">
        <v>60</v>
      </c>
      <c r="X25" s="14">
        <v>1557.9</v>
      </c>
      <c r="Y25" s="11">
        <v>881.14</v>
      </c>
      <c r="Z25" s="11">
        <v>1355.6000000000001</v>
      </c>
      <c r="AA25" s="11">
        <v>1152.26</v>
      </c>
      <c r="AB25" s="11">
        <v>1694.5</v>
      </c>
      <c r="AC25" s="11">
        <v>2033.3999999999999</v>
      </c>
    </row>
    <row r="26" spans="1:29" x14ac:dyDescent="0.35">
      <c r="A26" s="5" t="s">
        <v>33</v>
      </c>
      <c r="B26" s="6">
        <v>19</v>
      </c>
      <c r="C26" s="15" t="s">
        <v>22</v>
      </c>
      <c r="D26" s="8">
        <v>12</v>
      </c>
      <c r="E26" s="7" t="s">
        <v>47</v>
      </c>
      <c r="F26" s="7" t="s">
        <v>51</v>
      </c>
      <c r="G26" s="9">
        <v>6778</v>
      </c>
      <c r="H26" s="10" t="s">
        <v>32</v>
      </c>
      <c r="I26" s="11">
        <v>132</v>
      </c>
      <c r="J26" s="11">
        <v>400</v>
      </c>
      <c r="K26" s="11">
        <v>50</v>
      </c>
      <c r="L26" s="11">
        <v>250</v>
      </c>
      <c r="M26" s="12">
        <v>134</v>
      </c>
      <c r="N26" s="11">
        <v>65</v>
      </c>
      <c r="O26" s="11">
        <v>134</v>
      </c>
      <c r="P26" s="11">
        <v>6</v>
      </c>
      <c r="Q26" s="13" t="s">
        <v>41</v>
      </c>
      <c r="R26" s="6">
        <v>295.41000000000003</v>
      </c>
      <c r="S26" s="7">
        <v>377</v>
      </c>
      <c r="T26" s="11">
        <v>263.89999999999998</v>
      </c>
      <c r="U26" s="11">
        <v>100</v>
      </c>
      <c r="V26" s="11">
        <v>28</v>
      </c>
      <c r="W26" s="11">
        <v>60</v>
      </c>
      <c r="X26" s="14">
        <v>1622.9</v>
      </c>
      <c r="Y26" s="11">
        <v>881.14</v>
      </c>
      <c r="Z26" s="11">
        <v>1355.6000000000001</v>
      </c>
      <c r="AA26" s="11">
        <v>1152.26</v>
      </c>
      <c r="AB26" s="11">
        <v>1694.5</v>
      </c>
      <c r="AC26" s="11">
        <v>2033.3999999999999</v>
      </c>
    </row>
    <row r="27" spans="1:29" x14ac:dyDescent="0.35">
      <c r="A27" s="5" t="s">
        <v>33</v>
      </c>
      <c r="B27" s="6">
        <v>19</v>
      </c>
      <c r="C27" s="15" t="s">
        <v>22</v>
      </c>
      <c r="D27" s="8">
        <v>13</v>
      </c>
      <c r="E27" s="7" t="s">
        <v>46</v>
      </c>
      <c r="F27" s="7" t="s">
        <v>52</v>
      </c>
      <c r="G27" s="9">
        <v>6778</v>
      </c>
      <c r="H27" s="10" t="s">
        <v>32</v>
      </c>
      <c r="I27" s="11">
        <v>132</v>
      </c>
      <c r="J27" s="11">
        <v>400</v>
      </c>
      <c r="K27" s="11">
        <v>50</v>
      </c>
      <c r="L27" s="11">
        <v>250</v>
      </c>
      <c r="M27" s="12">
        <v>134</v>
      </c>
      <c r="N27" s="11">
        <v>65</v>
      </c>
      <c r="O27" s="11">
        <v>134</v>
      </c>
      <c r="P27" s="11">
        <v>6</v>
      </c>
      <c r="Q27" s="13" t="s">
        <v>42</v>
      </c>
      <c r="R27" s="6">
        <v>295.41000000000003</v>
      </c>
      <c r="S27" s="7">
        <v>377</v>
      </c>
      <c r="T27" s="11">
        <v>263.89999999999998</v>
      </c>
      <c r="U27" s="11">
        <v>100</v>
      </c>
      <c r="V27" s="11">
        <v>28</v>
      </c>
      <c r="W27" s="11">
        <v>60</v>
      </c>
      <c r="X27" s="14">
        <v>1622.9</v>
      </c>
      <c r="Y27" s="11">
        <v>881.14</v>
      </c>
      <c r="Z27" s="11">
        <v>1355.6000000000001</v>
      </c>
      <c r="AA27" s="11">
        <v>1152.26</v>
      </c>
      <c r="AB27" s="11">
        <v>1694.5</v>
      </c>
      <c r="AC27" s="11">
        <v>2033.3999999999999</v>
      </c>
    </row>
    <row r="28" spans="1:29" x14ac:dyDescent="0.35">
      <c r="A28" s="5" t="s">
        <v>33</v>
      </c>
      <c r="B28" s="6">
        <v>20</v>
      </c>
      <c r="C28" s="15" t="s">
        <v>22</v>
      </c>
      <c r="D28" s="8">
        <v>14</v>
      </c>
      <c r="E28" s="7" t="s">
        <v>46</v>
      </c>
      <c r="F28" s="7" t="s">
        <v>54</v>
      </c>
      <c r="G28" s="9">
        <v>6778</v>
      </c>
      <c r="H28" s="10" t="s">
        <v>32</v>
      </c>
      <c r="I28" s="11">
        <v>132</v>
      </c>
      <c r="J28" s="11">
        <v>400</v>
      </c>
      <c r="K28" s="11">
        <v>50</v>
      </c>
      <c r="L28" s="11">
        <v>250</v>
      </c>
      <c r="M28" s="12">
        <v>134</v>
      </c>
      <c r="N28" s="11">
        <v>65</v>
      </c>
      <c r="O28" s="11">
        <v>134</v>
      </c>
      <c r="P28" s="11">
        <v>6</v>
      </c>
      <c r="Q28" s="13" t="s">
        <v>43</v>
      </c>
      <c r="R28" s="6">
        <v>295.41000000000003</v>
      </c>
      <c r="S28" s="7">
        <v>377</v>
      </c>
      <c r="T28" s="11">
        <v>263.89999999999998</v>
      </c>
      <c r="U28" s="11">
        <v>100</v>
      </c>
      <c r="V28" s="11">
        <v>28</v>
      </c>
      <c r="W28" s="11">
        <v>60</v>
      </c>
      <c r="X28" s="14">
        <v>1622.9</v>
      </c>
      <c r="Y28" s="11">
        <v>881.14</v>
      </c>
      <c r="Z28" s="11">
        <v>1355.6000000000001</v>
      </c>
      <c r="AA28" s="11">
        <v>1152.26</v>
      </c>
      <c r="AB28" s="11">
        <v>1694.5</v>
      </c>
      <c r="AC28" s="11">
        <v>2033.3999999999999</v>
      </c>
    </row>
    <row r="29" spans="1:29" x14ac:dyDescent="0.35">
      <c r="A29" s="5" t="s">
        <v>33</v>
      </c>
      <c r="B29" s="6">
        <v>21</v>
      </c>
      <c r="C29" s="15" t="s">
        <v>22</v>
      </c>
      <c r="D29" s="8">
        <v>15</v>
      </c>
      <c r="E29" s="7" t="s">
        <v>46</v>
      </c>
      <c r="F29" s="7" t="s">
        <v>49</v>
      </c>
      <c r="G29" s="9">
        <v>6778</v>
      </c>
      <c r="H29" s="10" t="s">
        <v>32</v>
      </c>
      <c r="I29" s="11">
        <v>132</v>
      </c>
      <c r="J29" s="11">
        <v>400</v>
      </c>
      <c r="K29" s="11">
        <v>50</v>
      </c>
      <c r="L29" s="11">
        <v>250</v>
      </c>
      <c r="M29" s="12">
        <v>134</v>
      </c>
      <c r="N29" s="11">
        <v>65</v>
      </c>
      <c r="O29" s="11">
        <v>134</v>
      </c>
      <c r="P29" s="11">
        <v>6</v>
      </c>
      <c r="Q29" s="13" t="s">
        <v>40</v>
      </c>
      <c r="R29" s="6">
        <v>295.41000000000003</v>
      </c>
      <c r="S29" s="7">
        <v>377</v>
      </c>
      <c r="T29" s="11">
        <v>263.89999999999998</v>
      </c>
      <c r="U29" s="11">
        <v>100</v>
      </c>
      <c r="V29" s="11">
        <v>28</v>
      </c>
      <c r="W29" s="11">
        <v>60</v>
      </c>
      <c r="X29" s="14">
        <v>1622.9</v>
      </c>
      <c r="Y29" s="11">
        <v>881.14</v>
      </c>
      <c r="Z29" s="11">
        <v>1355.6000000000001</v>
      </c>
      <c r="AA29" s="11">
        <v>1152.26</v>
      </c>
      <c r="AB29" s="11">
        <v>1694.5</v>
      </c>
      <c r="AC29" s="11">
        <v>2033.3999999999999</v>
      </c>
    </row>
    <row r="30" spans="1:29" x14ac:dyDescent="0.35">
      <c r="A30" s="5" t="s">
        <v>33</v>
      </c>
      <c r="B30" s="6">
        <v>25</v>
      </c>
      <c r="C30" s="15" t="s">
        <v>22</v>
      </c>
      <c r="D30" s="8">
        <v>16</v>
      </c>
      <c r="E30" s="7" t="s">
        <v>46</v>
      </c>
      <c r="F30" s="7" t="s">
        <v>54</v>
      </c>
      <c r="G30" s="9">
        <v>6778</v>
      </c>
      <c r="H30" s="10" t="s">
        <v>32</v>
      </c>
      <c r="I30" s="11">
        <v>132</v>
      </c>
      <c r="J30" s="11">
        <v>400</v>
      </c>
      <c r="K30" s="11">
        <v>50</v>
      </c>
      <c r="L30" s="11">
        <v>250</v>
      </c>
      <c r="M30" s="12">
        <v>134</v>
      </c>
      <c r="N30" s="11">
        <v>65</v>
      </c>
      <c r="O30" s="11">
        <v>134</v>
      </c>
      <c r="P30" s="11">
        <v>6</v>
      </c>
      <c r="Q30" s="13" t="s">
        <v>41</v>
      </c>
      <c r="R30" s="6">
        <v>295.41000000000003</v>
      </c>
      <c r="S30" s="7">
        <v>377</v>
      </c>
      <c r="T30" s="11">
        <v>263.89999999999998</v>
      </c>
      <c r="U30" s="11">
        <v>100</v>
      </c>
      <c r="V30" s="11">
        <v>28</v>
      </c>
      <c r="W30" s="11">
        <v>60</v>
      </c>
      <c r="X30" s="14">
        <v>1622.9</v>
      </c>
      <c r="Y30" s="11">
        <v>881.14</v>
      </c>
      <c r="Z30" s="11">
        <v>1355.6000000000001</v>
      </c>
      <c r="AA30" s="11">
        <v>1152.26</v>
      </c>
      <c r="AB30" s="11">
        <v>1694.5</v>
      </c>
      <c r="AC30" s="11">
        <v>2033.3999999999999</v>
      </c>
    </row>
    <row r="31" spans="1:29" x14ac:dyDescent="0.35">
      <c r="A31" s="5" t="s">
        <v>33</v>
      </c>
      <c r="B31" s="6">
        <v>7</v>
      </c>
      <c r="C31" s="7" t="s">
        <v>22</v>
      </c>
      <c r="D31" s="8">
        <v>23</v>
      </c>
      <c r="E31" s="7" t="s">
        <v>47</v>
      </c>
      <c r="F31" s="7" t="s">
        <v>50</v>
      </c>
      <c r="G31" s="9">
        <v>6778</v>
      </c>
      <c r="H31" s="10" t="s">
        <v>32</v>
      </c>
      <c r="I31" s="11">
        <v>132</v>
      </c>
      <c r="J31" s="11">
        <v>400</v>
      </c>
      <c r="K31" s="11">
        <v>50</v>
      </c>
      <c r="L31" s="11">
        <v>250</v>
      </c>
      <c r="M31" s="12">
        <v>134</v>
      </c>
      <c r="N31" s="11"/>
      <c r="O31" s="11">
        <v>134</v>
      </c>
      <c r="P31" s="11">
        <v>6</v>
      </c>
      <c r="Q31" s="13" t="s">
        <v>42</v>
      </c>
      <c r="R31" s="6">
        <v>295.41000000000003</v>
      </c>
      <c r="S31" s="7">
        <v>377</v>
      </c>
      <c r="T31" s="11">
        <v>263.89999999999998</v>
      </c>
      <c r="U31" s="11">
        <v>100</v>
      </c>
      <c r="V31" s="11">
        <v>28</v>
      </c>
      <c r="W31" s="11">
        <v>60</v>
      </c>
      <c r="X31" s="14">
        <v>1557.9</v>
      </c>
      <c r="Y31" s="11">
        <v>881.14</v>
      </c>
      <c r="Z31" s="11">
        <v>1355.6000000000001</v>
      </c>
      <c r="AA31" s="11">
        <v>1152.26</v>
      </c>
      <c r="AB31" s="11">
        <v>1694.5</v>
      </c>
      <c r="AC31" s="11">
        <v>2033.3999999999999</v>
      </c>
    </row>
    <row r="32" spans="1:29" x14ac:dyDescent="0.35">
      <c r="A32" s="5" t="s">
        <v>33</v>
      </c>
      <c r="B32" s="6">
        <v>19</v>
      </c>
      <c r="C32" s="15" t="s">
        <v>22</v>
      </c>
      <c r="D32" s="8">
        <v>12</v>
      </c>
      <c r="E32" s="7" t="s">
        <v>47</v>
      </c>
      <c r="F32" s="7" t="s">
        <v>51</v>
      </c>
      <c r="G32" s="9">
        <v>6778</v>
      </c>
      <c r="H32" s="10" t="s">
        <v>32</v>
      </c>
      <c r="I32" s="11">
        <v>132</v>
      </c>
      <c r="J32" s="11">
        <v>400</v>
      </c>
      <c r="K32" s="11">
        <v>50</v>
      </c>
      <c r="L32" s="11">
        <v>250</v>
      </c>
      <c r="M32" s="12">
        <v>134</v>
      </c>
      <c r="N32" s="11">
        <v>65</v>
      </c>
      <c r="O32" s="11">
        <v>134</v>
      </c>
      <c r="P32" s="11">
        <v>6</v>
      </c>
      <c r="Q32" s="13" t="s">
        <v>43</v>
      </c>
      <c r="R32" s="6">
        <v>295.41000000000003</v>
      </c>
      <c r="S32" s="7">
        <v>377</v>
      </c>
      <c r="T32" s="11">
        <v>263.89999999999998</v>
      </c>
      <c r="U32" s="11">
        <v>100</v>
      </c>
      <c r="V32" s="11">
        <v>28</v>
      </c>
      <c r="W32" s="11">
        <v>60</v>
      </c>
      <c r="X32" s="14">
        <v>1622.9</v>
      </c>
      <c r="Y32" s="11">
        <v>881.14</v>
      </c>
      <c r="Z32" s="11">
        <v>1355.6000000000001</v>
      </c>
      <c r="AA32" s="11">
        <v>1152.26</v>
      </c>
      <c r="AB32" s="11">
        <v>1694.5</v>
      </c>
      <c r="AC32" s="11">
        <v>2033.3999999999999</v>
      </c>
    </row>
    <row r="33" spans="1:29" x14ac:dyDescent="0.35">
      <c r="A33" s="5" t="s">
        <v>33</v>
      </c>
      <c r="B33" s="6">
        <v>19</v>
      </c>
      <c r="C33" s="15" t="s">
        <v>22</v>
      </c>
      <c r="D33" s="8">
        <v>13</v>
      </c>
      <c r="E33" s="7" t="s">
        <v>46</v>
      </c>
      <c r="F33" s="7" t="s">
        <v>52</v>
      </c>
      <c r="G33" s="9">
        <v>6778</v>
      </c>
      <c r="H33" s="10" t="s">
        <v>32</v>
      </c>
      <c r="I33" s="11">
        <v>132</v>
      </c>
      <c r="J33" s="11">
        <v>400</v>
      </c>
      <c r="K33" s="11">
        <v>50</v>
      </c>
      <c r="L33" s="11">
        <v>250</v>
      </c>
      <c r="M33" s="12">
        <v>134</v>
      </c>
      <c r="N33" s="11">
        <v>65</v>
      </c>
      <c r="O33" s="11">
        <v>134</v>
      </c>
      <c r="P33" s="11">
        <v>6</v>
      </c>
      <c r="Q33" s="13" t="s">
        <v>40</v>
      </c>
      <c r="R33" s="6">
        <v>295.41000000000003</v>
      </c>
      <c r="S33" s="7">
        <v>377</v>
      </c>
      <c r="T33" s="11">
        <v>263.89999999999998</v>
      </c>
      <c r="U33" s="11">
        <v>100</v>
      </c>
      <c r="V33" s="11">
        <v>28</v>
      </c>
      <c r="W33" s="11">
        <v>60</v>
      </c>
      <c r="X33" s="14">
        <v>1622.9</v>
      </c>
      <c r="Y33" s="11">
        <v>881.14</v>
      </c>
      <c r="Z33" s="11">
        <v>1355.6000000000001</v>
      </c>
      <c r="AA33" s="11">
        <v>1152.26</v>
      </c>
      <c r="AB33" s="11">
        <v>1694.5</v>
      </c>
      <c r="AC33" s="11">
        <v>2033.3999999999999</v>
      </c>
    </row>
    <row r="34" spans="1:29" x14ac:dyDescent="0.35">
      <c r="A34" s="5" t="s">
        <v>33</v>
      </c>
      <c r="B34" s="6">
        <v>20</v>
      </c>
      <c r="C34" s="15" t="s">
        <v>22</v>
      </c>
      <c r="D34" s="8">
        <v>14</v>
      </c>
      <c r="E34" s="7" t="s">
        <v>46</v>
      </c>
      <c r="F34" s="7" t="s">
        <v>54</v>
      </c>
      <c r="G34" s="9">
        <v>6778</v>
      </c>
      <c r="H34" s="10" t="s">
        <v>32</v>
      </c>
      <c r="I34" s="11">
        <v>132</v>
      </c>
      <c r="J34" s="11">
        <v>400</v>
      </c>
      <c r="K34" s="11">
        <v>50</v>
      </c>
      <c r="L34" s="11">
        <v>250</v>
      </c>
      <c r="M34" s="12">
        <v>134</v>
      </c>
      <c r="N34" s="11">
        <v>65</v>
      </c>
      <c r="O34" s="11">
        <v>134</v>
      </c>
      <c r="P34" s="11">
        <v>6</v>
      </c>
      <c r="Q34" s="13" t="s">
        <v>41</v>
      </c>
      <c r="R34" s="6">
        <v>295.41000000000003</v>
      </c>
      <c r="S34" s="7">
        <v>377</v>
      </c>
      <c r="T34" s="11">
        <v>263.89999999999998</v>
      </c>
      <c r="U34" s="11">
        <v>100</v>
      </c>
      <c r="V34" s="11">
        <v>28</v>
      </c>
      <c r="W34" s="11">
        <v>60</v>
      </c>
      <c r="X34" s="14">
        <v>1622.9</v>
      </c>
      <c r="Y34" s="11">
        <v>881.14</v>
      </c>
      <c r="Z34" s="11">
        <v>1355.6000000000001</v>
      </c>
      <c r="AA34" s="11">
        <v>1152.26</v>
      </c>
      <c r="AB34" s="11">
        <v>1694.5</v>
      </c>
      <c r="AC34" s="11">
        <v>2033.3999999999999</v>
      </c>
    </row>
    <row r="35" spans="1:29" x14ac:dyDescent="0.35">
      <c r="A35" s="5" t="s">
        <v>33</v>
      </c>
      <c r="B35" s="6">
        <v>21</v>
      </c>
      <c r="C35" s="15" t="s">
        <v>22</v>
      </c>
      <c r="D35" s="8">
        <v>15</v>
      </c>
      <c r="E35" s="7" t="s">
        <v>46</v>
      </c>
      <c r="F35" s="7" t="s">
        <v>49</v>
      </c>
      <c r="G35" s="9">
        <v>6778</v>
      </c>
      <c r="H35" s="10" t="s">
        <v>32</v>
      </c>
      <c r="I35" s="11">
        <v>132</v>
      </c>
      <c r="J35" s="11">
        <v>400</v>
      </c>
      <c r="K35" s="11">
        <v>50</v>
      </c>
      <c r="L35" s="11">
        <v>250</v>
      </c>
      <c r="M35" s="12">
        <v>134</v>
      </c>
      <c r="N35" s="11">
        <v>65</v>
      </c>
      <c r="O35" s="11">
        <v>134</v>
      </c>
      <c r="P35" s="11">
        <v>6</v>
      </c>
      <c r="Q35" s="13" t="s">
        <v>42</v>
      </c>
      <c r="R35" s="6">
        <v>295.41000000000003</v>
      </c>
      <c r="S35" s="7">
        <v>377</v>
      </c>
      <c r="T35" s="11">
        <v>263.89999999999998</v>
      </c>
      <c r="U35" s="11">
        <v>100</v>
      </c>
      <c r="V35" s="11">
        <v>28</v>
      </c>
      <c r="W35" s="11">
        <v>60</v>
      </c>
      <c r="X35" s="14">
        <v>1622.9</v>
      </c>
      <c r="Y35" s="11">
        <v>881.14</v>
      </c>
      <c r="Z35" s="11">
        <v>1355.6000000000001</v>
      </c>
      <c r="AA35" s="11">
        <v>1152.26</v>
      </c>
      <c r="AB35" s="11">
        <v>1694.5</v>
      </c>
      <c r="AC35" s="11">
        <v>2033.3999999999999</v>
      </c>
    </row>
    <row r="36" spans="1:29" x14ac:dyDescent="0.35">
      <c r="A36" s="5" t="s">
        <v>33</v>
      </c>
      <c r="B36" s="6">
        <v>25</v>
      </c>
      <c r="C36" s="15" t="s">
        <v>22</v>
      </c>
      <c r="D36" s="8">
        <v>16</v>
      </c>
      <c r="E36" s="7" t="s">
        <v>46</v>
      </c>
      <c r="F36" s="7" t="s">
        <v>54</v>
      </c>
      <c r="G36" s="9">
        <v>6778</v>
      </c>
      <c r="H36" s="10" t="s">
        <v>32</v>
      </c>
      <c r="I36" s="11">
        <v>132</v>
      </c>
      <c r="J36" s="11">
        <v>400</v>
      </c>
      <c r="K36" s="11">
        <v>50</v>
      </c>
      <c r="L36" s="11">
        <v>250</v>
      </c>
      <c r="M36" s="12">
        <v>134</v>
      </c>
      <c r="N36" s="11">
        <v>65</v>
      </c>
      <c r="O36" s="11">
        <v>134</v>
      </c>
      <c r="P36" s="11">
        <v>6</v>
      </c>
      <c r="Q36" s="13" t="s">
        <v>43</v>
      </c>
      <c r="R36" s="6">
        <v>295.41000000000003</v>
      </c>
      <c r="S36" s="7">
        <v>377</v>
      </c>
      <c r="T36" s="11">
        <v>263.89999999999998</v>
      </c>
      <c r="U36" s="11">
        <v>100</v>
      </c>
      <c r="V36" s="11">
        <v>28</v>
      </c>
      <c r="W36" s="11">
        <v>60</v>
      </c>
      <c r="X36" s="14">
        <v>1622.9</v>
      </c>
      <c r="Y36" s="11">
        <v>881.14</v>
      </c>
      <c r="Z36" s="11">
        <v>1355.6000000000001</v>
      </c>
      <c r="AA36" s="11">
        <v>1152.26</v>
      </c>
      <c r="AB36" s="11">
        <v>1694.5</v>
      </c>
      <c r="AC36" s="11">
        <v>2033.3999999999999</v>
      </c>
    </row>
    <row r="37" spans="1:29" x14ac:dyDescent="0.35">
      <c r="A37" s="5" t="s">
        <v>35</v>
      </c>
      <c r="B37" s="6">
        <v>8</v>
      </c>
      <c r="C37" s="7" t="s">
        <v>24</v>
      </c>
      <c r="D37" s="8">
        <v>17</v>
      </c>
      <c r="E37" s="7" t="s">
        <v>46</v>
      </c>
      <c r="F37" s="7" t="s">
        <v>53</v>
      </c>
      <c r="G37" s="9">
        <v>6543</v>
      </c>
      <c r="H37" s="10" t="s">
        <v>32</v>
      </c>
      <c r="I37" s="11">
        <v>132</v>
      </c>
      <c r="J37" s="11">
        <v>400</v>
      </c>
      <c r="K37" s="11">
        <v>50</v>
      </c>
      <c r="L37" s="11">
        <v>250</v>
      </c>
      <c r="M37" s="12">
        <v>121</v>
      </c>
      <c r="N37" s="11"/>
      <c r="O37" s="11">
        <v>51</v>
      </c>
      <c r="P37" s="11">
        <v>51</v>
      </c>
      <c r="Q37" s="13" t="s">
        <v>40</v>
      </c>
      <c r="R37" s="6">
        <v>295.41000000000003</v>
      </c>
      <c r="S37" s="7">
        <v>389</v>
      </c>
      <c r="T37" s="11">
        <v>272.29999999999995</v>
      </c>
      <c r="U37" s="11">
        <v>100</v>
      </c>
      <c r="V37" s="11">
        <v>29</v>
      </c>
      <c r="W37" s="11">
        <v>61</v>
      </c>
      <c r="X37" s="14">
        <v>1517.3</v>
      </c>
      <c r="Y37" s="11">
        <v>850.59</v>
      </c>
      <c r="Z37" s="11">
        <v>1308.6000000000001</v>
      </c>
      <c r="AA37" s="11">
        <v>1112.3100000000002</v>
      </c>
      <c r="AB37" s="11">
        <v>1635.75</v>
      </c>
      <c r="AC37" s="11">
        <v>1962.8999999999999</v>
      </c>
    </row>
    <row r="38" spans="1:29" x14ac:dyDescent="0.35">
      <c r="A38" s="5" t="s">
        <v>35</v>
      </c>
      <c r="B38" s="6">
        <v>20</v>
      </c>
      <c r="C38" s="15" t="s">
        <v>24</v>
      </c>
      <c r="D38" s="8">
        <v>18</v>
      </c>
      <c r="E38" s="7" t="s">
        <v>46</v>
      </c>
      <c r="F38" s="7" t="s">
        <v>49</v>
      </c>
      <c r="G38" s="9">
        <v>6543</v>
      </c>
      <c r="H38" s="10" t="s">
        <v>32</v>
      </c>
      <c r="I38" s="11">
        <v>132</v>
      </c>
      <c r="J38" s="11">
        <v>400</v>
      </c>
      <c r="K38" s="11">
        <v>50</v>
      </c>
      <c r="L38" s="11">
        <v>250</v>
      </c>
      <c r="M38" s="12">
        <v>121</v>
      </c>
      <c r="N38" s="11"/>
      <c r="O38" s="11">
        <v>51</v>
      </c>
      <c r="P38" s="11">
        <v>51</v>
      </c>
      <c r="Q38" s="13" t="s">
        <v>41</v>
      </c>
      <c r="R38" s="6">
        <v>295.41000000000003</v>
      </c>
      <c r="S38" s="7">
        <v>389</v>
      </c>
      <c r="T38" s="11">
        <v>272.29999999999995</v>
      </c>
      <c r="U38" s="11">
        <v>100</v>
      </c>
      <c r="V38" s="11">
        <v>29</v>
      </c>
      <c r="W38" s="11">
        <v>61</v>
      </c>
      <c r="X38" s="14">
        <v>1517.3</v>
      </c>
      <c r="Y38" s="11">
        <v>850.59</v>
      </c>
      <c r="Z38" s="11">
        <v>1308.6000000000001</v>
      </c>
      <c r="AA38" s="11">
        <v>1112.3100000000002</v>
      </c>
      <c r="AB38" s="11">
        <v>1635.75</v>
      </c>
      <c r="AC38" s="11">
        <v>1962.8999999999999</v>
      </c>
    </row>
    <row r="39" spans="1:29" x14ac:dyDescent="0.35">
      <c r="A39" s="5" t="s">
        <v>35</v>
      </c>
      <c r="B39" s="6">
        <v>22</v>
      </c>
      <c r="C39" s="15" t="s">
        <v>24</v>
      </c>
      <c r="D39" s="8">
        <v>12.9</v>
      </c>
      <c r="E39" s="7" t="s">
        <v>46</v>
      </c>
      <c r="F39" s="7" t="s">
        <v>50</v>
      </c>
      <c r="G39" s="9">
        <v>6543</v>
      </c>
      <c r="H39" s="10" t="s">
        <v>32</v>
      </c>
      <c r="I39" s="11">
        <v>132</v>
      </c>
      <c r="J39" s="11">
        <v>400</v>
      </c>
      <c r="K39" s="11">
        <v>50</v>
      </c>
      <c r="L39" s="11">
        <v>250</v>
      </c>
      <c r="M39" s="12">
        <v>121</v>
      </c>
      <c r="N39" s="11">
        <v>33</v>
      </c>
      <c r="O39" s="11">
        <v>51</v>
      </c>
      <c r="P39" s="11">
        <v>51</v>
      </c>
      <c r="Q39" s="13" t="s">
        <v>42</v>
      </c>
      <c r="R39" s="6">
        <v>295.41000000000003</v>
      </c>
      <c r="S39" s="7">
        <v>389</v>
      </c>
      <c r="T39" s="11">
        <v>272.29999999999995</v>
      </c>
      <c r="U39" s="11">
        <v>100</v>
      </c>
      <c r="V39" s="11">
        <v>29</v>
      </c>
      <c r="W39" s="11">
        <v>61</v>
      </c>
      <c r="X39" s="14">
        <v>1550.3</v>
      </c>
      <c r="Y39" s="11">
        <v>850.59</v>
      </c>
      <c r="Z39" s="11">
        <v>1308.6000000000001</v>
      </c>
      <c r="AA39" s="11">
        <v>1112.3100000000002</v>
      </c>
      <c r="AB39" s="11">
        <v>1635.75</v>
      </c>
      <c r="AC39" s="11">
        <v>1962.8999999999999</v>
      </c>
    </row>
    <row r="40" spans="1:29" x14ac:dyDescent="0.35">
      <c r="A40" s="5" t="s">
        <v>35</v>
      </c>
      <c r="B40" s="6">
        <v>23</v>
      </c>
      <c r="C40" s="15" t="s">
        <v>24</v>
      </c>
      <c r="D40" s="8">
        <v>12.9</v>
      </c>
      <c r="E40" s="7" t="s">
        <v>46</v>
      </c>
      <c r="F40" s="7" t="s">
        <v>51</v>
      </c>
      <c r="G40" s="9">
        <v>6543</v>
      </c>
      <c r="H40" s="10" t="s">
        <v>32</v>
      </c>
      <c r="I40" s="11">
        <v>132</v>
      </c>
      <c r="J40" s="11">
        <v>400</v>
      </c>
      <c r="K40" s="11">
        <v>50</v>
      </c>
      <c r="L40" s="11">
        <v>250</v>
      </c>
      <c r="M40" s="12">
        <v>121</v>
      </c>
      <c r="N40" s="11">
        <v>33</v>
      </c>
      <c r="O40" s="11">
        <v>51</v>
      </c>
      <c r="P40" s="11">
        <v>51</v>
      </c>
      <c r="Q40" s="13" t="s">
        <v>43</v>
      </c>
      <c r="R40" s="6">
        <v>295.41000000000003</v>
      </c>
      <c r="S40" s="7">
        <v>389</v>
      </c>
      <c r="T40" s="11">
        <v>272.29999999999995</v>
      </c>
      <c r="U40" s="11">
        <v>100</v>
      </c>
      <c r="V40" s="11">
        <v>29</v>
      </c>
      <c r="W40" s="11">
        <v>61</v>
      </c>
      <c r="X40" s="14">
        <v>1550.3</v>
      </c>
      <c r="Y40" s="11">
        <v>850.59</v>
      </c>
      <c r="Z40" s="11">
        <v>1308.6000000000001</v>
      </c>
      <c r="AA40" s="11">
        <v>1112.3100000000002</v>
      </c>
      <c r="AB40" s="11">
        <v>1635.75</v>
      </c>
      <c r="AC40" s="11">
        <v>1962.8999999999999</v>
      </c>
    </row>
    <row r="41" spans="1:29" x14ac:dyDescent="0.35">
      <c r="A41" s="5" t="s">
        <v>36</v>
      </c>
      <c r="B41" s="6">
        <v>25</v>
      </c>
      <c r="C41" s="15" t="s">
        <v>22</v>
      </c>
      <c r="D41" s="8">
        <v>12.9</v>
      </c>
      <c r="E41" s="7" t="s">
        <v>46</v>
      </c>
      <c r="F41" s="7" t="s">
        <v>51</v>
      </c>
      <c r="G41" s="9">
        <v>8633</v>
      </c>
      <c r="H41" s="10" t="s">
        <v>32</v>
      </c>
      <c r="I41" s="11">
        <v>132</v>
      </c>
      <c r="J41" s="11">
        <v>400</v>
      </c>
      <c r="K41" s="11">
        <v>50</v>
      </c>
      <c r="L41" s="11">
        <v>250</v>
      </c>
      <c r="M41" s="12">
        <v>134</v>
      </c>
      <c r="N41" s="11"/>
      <c r="O41" s="11">
        <v>134</v>
      </c>
      <c r="P41" s="11">
        <v>6</v>
      </c>
      <c r="Q41" s="13" t="s">
        <v>42</v>
      </c>
      <c r="R41" s="6">
        <v>295.41000000000003</v>
      </c>
      <c r="S41" s="7">
        <v>234</v>
      </c>
      <c r="T41" s="11">
        <v>163.79999999999998</v>
      </c>
      <c r="U41" s="11">
        <v>100</v>
      </c>
      <c r="V41" s="11">
        <v>23</v>
      </c>
      <c r="W41" s="11">
        <v>55</v>
      </c>
      <c r="X41" s="14">
        <v>1447.8</v>
      </c>
      <c r="Y41" s="11">
        <v>1122.29</v>
      </c>
      <c r="Z41" s="11">
        <v>1726.6000000000001</v>
      </c>
      <c r="AA41" s="11">
        <v>1467.6100000000001</v>
      </c>
      <c r="AB41" s="11">
        <v>2158.25</v>
      </c>
      <c r="AC41" s="11">
        <v>2589.9</v>
      </c>
    </row>
    <row r="42" spans="1:29" x14ac:dyDescent="0.35">
      <c r="A42" s="5" t="s">
        <v>36</v>
      </c>
      <c r="B42" s="6">
        <v>26</v>
      </c>
      <c r="C42" s="15" t="s">
        <v>22</v>
      </c>
      <c r="D42" s="8">
        <v>18</v>
      </c>
      <c r="E42" s="7" t="s">
        <v>46</v>
      </c>
      <c r="F42" s="7" t="s">
        <v>52</v>
      </c>
      <c r="G42" s="9">
        <v>8633</v>
      </c>
      <c r="H42" s="10" t="s">
        <v>32</v>
      </c>
      <c r="I42" s="11">
        <v>132</v>
      </c>
      <c r="J42" s="11">
        <v>400</v>
      </c>
      <c r="K42" s="11">
        <v>50</v>
      </c>
      <c r="L42" s="11">
        <v>250</v>
      </c>
      <c r="M42" s="12">
        <v>134</v>
      </c>
      <c r="N42" s="11"/>
      <c r="O42" s="11">
        <v>134</v>
      </c>
      <c r="P42" s="11">
        <v>6</v>
      </c>
      <c r="Q42" s="13" t="s">
        <v>42</v>
      </c>
      <c r="R42" s="6">
        <v>295.41000000000003</v>
      </c>
      <c r="S42" s="7">
        <v>234</v>
      </c>
      <c r="T42" s="11">
        <v>163.79999999999998</v>
      </c>
      <c r="U42" s="11">
        <v>100</v>
      </c>
      <c r="V42" s="11">
        <v>23</v>
      </c>
      <c r="W42" s="11">
        <v>55</v>
      </c>
      <c r="X42" s="14">
        <v>1447.8</v>
      </c>
      <c r="Y42" s="11">
        <v>1122.29</v>
      </c>
      <c r="Z42" s="11">
        <v>1726.6000000000001</v>
      </c>
      <c r="AA42" s="11">
        <v>1467.6100000000001</v>
      </c>
      <c r="AB42" s="11">
        <v>2158.25</v>
      </c>
      <c r="AC42" s="11">
        <v>2589.9</v>
      </c>
    </row>
    <row r="43" spans="1:29" x14ac:dyDescent="0.35">
      <c r="A43" s="5" t="s">
        <v>36</v>
      </c>
      <c r="B43" s="6">
        <v>27</v>
      </c>
      <c r="C43" s="15" t="s">
        <v>22</v>
      </c>
      <c r="D43" s="8">
        <v>19</v>
      </c>
      <c r="E43" s="7" t="s">
        <v>46</v>
      </c>
      <c r="F43" s="7" t="s">
        <v>54</v>
      </c>
      <c r="G43" s="9">
        <v>8633</v>
      </c>
      <c r="H43" s="10" t="s">
        <v>32</v>
      </c>
      <c r="I43" s="11">
        <v>132</v>
      </c>
      <c r="J43" s="11">
        <v>400</v>
      </c>
      <c r="K43" s="11">
        <v>50</v>
      </c>
      <c r="L43" s="11">
        <v>250</v>
      </c>
      <c r="M43" s="12">
        <v>134</v>
      </c>
      <c r="N43" s="11"/>
      <c r="O43" s="11">
        <v>134</v>
      </c>
      <c r="P43" s="11">
        <v>6</v>
      </c>
      <c r="Q43" s="13" t="s">
        <v>42</v>
      </c>
      <c r="R43" s="6">
        <v>295.41000000000003</v>
      </c>
      <c r="S43" s="7">
        <v>234</v>
      </c>
      <c r="T43" s="11">
        <v>163.79999999999998</v>
      </c>
      <c r="U43" s="11">
        <v>100</v>
      </c>
      <c r="V43" s="11">
        <v>23</v>
      </c>
      <c r="W43" s="11">
        <v>55</v>
      </c>
      <c r="X43" s="14">
        <v>1447.8</v>
      </c>
      <c r="Y43" s="11">
        <v>1122.29</v>
      </c>
      <c r="Z43" s="11">
        <v>1726.6000000000001</v>
      </c>
      <c r="AA43" s="11">
        <v>1467.6100000000001</v>
      </c>
      <c r="AB43" s="11">
        <v>2158.25</v>
      </c>
      <c r="AC43" s="11">
        <v>2589.9</v>
      </c>
    </row>
    <row r="44" spans="1:29" x14ac:dyDescent="0.35">
      <c r="A44" s="5" t="s">
        <v>36</v>
      </c>
      <c r="B44" s="6">
        <v>27</v>
      </c>
      <c r="C44" s="15" t="s">
        <v>22</v>
      </c>
      <c r="D44" s="8">
        <v>20</v>
      </c>
      <c r="E44" s="7" t="s">
        <v>46</v>
      </c>
      <c r="F44" s="7" t="s">
        <v>54</v>
      </c>
      <c r="G44" s="9">
        <v>8633</v>
      </c>
      <c r="H44" s="10" t="s">
        <v>32</v>
      </c>
      <c r="I44" s="11">
        <v>132</v>
      </c>
      <c r="J44" s="11">
        <v>400</v>
      </c>
      <c r="K44" s="11">
        <v>50</v>
      </c>
      <c r="L44" s="11">
        <v>250</v>
      </c>
      <c r="M44" s="12">
        <v>134</v>
      </c>
      <c r="N44" s="11"/>
      <c r="O44" s="11">
        <v>134</v>
      </c>
      <c r="P44" s="11">
        <v>6</v>
      </c>
      <c r="Q44" s="13" t="s">
        <v>42</v>
      </c>
      <c r="R44" s="6">
        <v>295.41000000000003</v>
      </c>
      <c r="S44" s="7">
        <v>234</v>
      </c>
      <c r="T44" s="11">
        <v>163.79999999999998</v>
      </c>
      <c r="U44" s="11">
        <v>100</v>
      </c>
      <c r="V44" s="11">
        <v>23</v>
      </c>
      <c r="W44" s="11">
        <v>55</v>
      </c>
      <c r="X44" s="14">
        <v>1447.8</v>
      </c>
      <c r="Y44" s="11">
        <v>1122.29</v>
      </c>
      <c r="Z44" s="11">
        <v>1726.6000000000001</v>
      </c>
      <c r="AA44" s="11">
        <v>1467.6100000000001</v>
      </c>
      <c r="AB44" s="11">
        <v>2158.25</v>
      </c>
      <c r="AC44" s="11">
        <v>2589.9</v>
      </c>
    </row>
    <row r="45" spans="1:29" x14ac:dyDescent="0.35">
      <c r="A45" s="5" t="s">
        <v>37</v>
      </c>
      <c r="B45" s="6">
        <v>1</v>
      </c>
      <c r="C45" s="15" t="s">
        <v>22</v>
      </c>
      <c r="D45" s="8">
        <v>21</v>
      </c>
      <c r="E45" s="7" t="s">
        <v>46</v>
      </c>
      <c r="F45" s="7" t="s">
        <v>54</v>
      </c>
      <c r="G45" s="9">
        <v>5556</v>
      </c>
      <c r="H45" s="10" t="s">
        <v>27</v>
      </c>
      <c r="I45" s="11">
        <v>132</v>
      </c>
      <c r="J45" s="11">
        <v>400</v>
      </c>
      <c r="K45" s="11">
        <v>50</v>
      </c>
      <c r="L45" s="11">
        <v>250</v>
      </c>
      <c r="M45" s="12">
        <v>120</v>
      </c>
      <c r="N45" s="11">
        <v>65</v>
      </c>
      <c r="O45" s="11">
        <v>134</v>
      </c>
      <c r="P45" s="11">
        <v>6</v>
      </c>
      <c r="Q45" s="13" t="s">
        <v>40</v>
      </c>
      <c r="R45" s="6">
        <v>295.41000000000003</v>
      </c>
      <c r="S45" s="7">
        <v>343</v>
      </c>
      <c r="T45" s="11">
        <v>240.1</v>
      </c>
      <c r="U45" s="11">
        <v>100</v>
      </c>
      <c r="V45" s="11">
        <v>22</v>
      </c>
      <c r="W45" s="11">
        <v>54</v>
      </c>
      <c r="X45" s="14">
        <v>1573.1</v>
      </c>
      <c r="Y45" s="11">
        <v>722.28</v>
      </c>
      <c r="Z45" s="11">
        <v>1111.2</v>
      </c>
      <c r="AA45" s="11">
        <v>944.5200000000001</v>
      </c>
      <c r="AB45" s="11">
        <v>1389</v>
      </c>
      <c r="AC45" s="11">
        <v>1666.8</v>
      </c>
    </row>
    <row r="46" spans="1:29" x14ac:dyDescent="0.35">
      <c r="A46" s="5" t="s">
        <v>37</v>
      </c>
      <c r="B46" s="6">
        <v>2</v>
      </c>
      <c r="C46" s="15" t="s">
        <v>22</v>
      </c>
      <c r="D46" s="8">
        <v>22</v>
      </c>
      <c r="E46" s="7" t="s">
        <v>46</v>
      </c>
      <c r="F46" s="7" t="s">
        <v>54</v>
      </c>
      <c r="G46" s="9">
        <v>5556</v>
      </c>
      <c r="H46" s="10" t="s">
        <v>27</v>
      </c>
      <c r="I46" s="11">
        <v>132</v>
      </c>
      <c r="J46" s="11">
        <v>400</v>
      </c>
      <c r="K46" s="11">
        <v>50</v>
      </c>
      <c r="L46" s="11">
        <v>250</v>
      </c>
      <c r="M46" s="12">
        <v>120</v>
      </c>
      <c r="N46" s="11">
        <v>65</v>
      </c>
      <c r="O46" s="11">
        <v>134</v>
      </c>
      <c r="P46" s="11">
        <v>6</v>
      </c>
      <c r="Q46" s="13" t="s">
        <v>40</v>
      </c>
      <c r="R46" s="6">
        <v>295.41000000000003</v>
      </c>
      <c r="S46" s="7">
        <v>343</v>
      </c>
      <c r="T46" s="11">
        <v>240.1</v>
      </c>
      <c r="U46" s="11">
        <v>100</v>
      </c>
      <c r="V46" s="11">
        <v>22</v>
      </c>
      <c r="W46" s="11">
        <v>54</v>
      </c>
      <c r="X46" s="14">
        <v>1573.1</v>
      </c>
      <c r="Y46" s="11">
        <v>722.28</v>
      </c>
      <c r="Z46" s="11">
        <v>1111.2</v>
      </c>
      <c r="AA46" s="11">
        <v>944.5200000000001</v>
      </c>
      <c r="AB46" s="11">
        <v>1389</v>
      </c>
      <c r="AC46" s="11">
        <v>1666.8</v>
      </c>
    </row>
    <row r="47" spans="1:29" x14ac:dyDescent="0.35">
      <c r="A47" s="5" t="s">
        <v>37</v>
      </c>
      <c r="B47" s="6">
        <v>10</v>
      </c>
      <c r="C47" s="15" t="s">
        <v>22</v>
      </c>
      <c r="D47" s="8">
        <v>23</v>
      </c>
      <c r="E47" s="7" t="s">
        <v>46</v>
      </c>
      <c r="F47" s="7" t="s">
        <v>54</v>
      </c>
      <c r="G47" s="9">
        <v>6433</v>
      </c>
      <c r="H47" s="10" t="s">
        <v>29</v>
      </c>
      <c r="I47" s="11">
        <v>132</v>
      </c>
      <c r="J47" s="11">
        <v>399</v>
      </c>
      <c r="K47" s="11">
        <v>50</v>
      </c>
      <c r="L47" s="11">
        <v>250</v>
      </c>
      <c r="M47" s="12">
        <v>134</v>
      </c>
      <c r="N47" s="11"/>
      <c r="O47" s="11">
        <v>134</v>
      </c>
      <c r="P47" s="11">
        <v>6</v>
      </c>
      <c r="Q47" s="13" t="s">
        <v>41</v>
      </c>
      <c r="R47" s="6">
        <v>295.41000000000003</v>
      </c>
      <c r="S47" s="7">
        <v>343</v>
      </c>
      <c r="T47" s="11">
        <v>240.1</v>
      </c>
      <c r="U47" s="11">
        <v>100</v>
      </c>
      <c r="V47" s="11">
        <v>25</v>
      </c>
      <c r="W47" s="11">
        <v>57</v>
      </c>
      <c r="X47" s="14">
        <v>1527.1</v>
      </c>
      <c r="Y47" s="11">
        <v>836.29000000000008</v>
      </c>
      <c r="Z47" s="11">
        <v>1286.6000000000001</v>
      </c>
      <c r="AA47" s="11">
        <v>1093.6100000000001</v>
      </c>
      <c r="AB47" s="11">
        <v>1608.25</v>
      </c>
      <c r="AC47" s="11">
        <v>1929.8999999999999</v>
      </c>
    </row>
    <row r="48" spans="1:29" x14ac:dyDescent="0.35">
      <c r="A48" s="5" t="s">
        <v>37</v>
      </c>
      <c r="B48" s="6">
        <v>10</v>
      </c>
      <c r="C48" s="7" t="s">
        <v>24</v>
      </c>
      <c r="D48" s="8">
        <v>12.9</v>
      </c>
      <c r="E48" s="7" t="s">
        <v>46</v>
      </c>
      <c r="F48" s="7" t="s">
        <v>54</v>
      </c>
      <c r="G48" s="9">
        <v>3456</v>
      </c>
      <c r="H48" s="10" t="s">
        <v>34</v>
      </c>
      <c r="I48" s="11">
        <v>132</v>
      </c>
      <c r="J48" s="11">
        <v>400</v>
      </c>
      <c r="K48" s="11">
        <v>50</v>
      </c>
      <c r="L48" s="11">
        <v>250</v>
      </c>
      <c r="M48" s="12">
        <v>128</v>
      </c>
      <c r="N48" s="11">
        <v>65</v>
      </c>
      <c r="O48" s="11">
        <v>134</v>
      </c>
      <c r="P48" s="11">
        <v>6</v>
      </c>
      <c r="Q48" s="13" t="s">
        <v>43</v>
      </c>
      <c r="R48" s="6">
        <v>295.41000000000003</v>
      </c>
      <c r="S48" s="7">
        <v>343</v>
      </c>
      <c r="T48" s="11">
        <v>240.1</v>
      </c>
      <c r="U48" s="11">
        <v>100</v>
      </c>
      <c r="V48" s="11">
        <v>24</v>
      </c>
      <c r="W48" s="11">
        <v>56</v>
      </c>
      <c r="X48" s="14">
        <v>1585.1</v>
      </c>
      <c r="Y48" s="11">
        <v>449.28000000000003</v>
      </c>
      <c r="Z48" s="11">
        <v>691.2</v>
      </c>
      <c r="AA48" s="11">
        <v>587.5200000000001</v>
      </c>
      <c r="AB48" s="11">
        <v>864</v>
      </c>
      <c r="AC48" s="11">
        <v>1036.8</v>
      </c>
    </row>
    <row r="49" spans="1:29" x14ac:dyDescent="0.35">
      <c r="A49" s="5" t="s">
        <v>37</v>
      </c>
      <c r="B49" s="6">
        <v>11</v>
      </c>
      <c r="C49" s="15" t="s">
        <v>22</v>
      </c>
      <c r="D49" s="8">
        <v>13</v>
      </c>
      <c r="E49" s="7" t="s">
        <v>46</v>
      </c>
      <c r="F49" s="7" t="s">
        <v>54</v>
      </c>
      <c r="G49" s="9">
        <v>6433</v>
      </c>
      <c r="H49" s="10" t="s">
        <v>29</v>
      </c>
      <c r="I49" s="11">
        <v>132</v>
      </c>
      <c r="J49" s="11">
        <v>399</v>
      </c>
      <c r="K49" s="11">
        <v>50</v>
      </c>
      <c r="L49" s="11">
        <v>250</v>
      </c>
      <c r="M49" s="12">
        <v>134</v>
      </c>
      <c r="N49" s="11"/>
      <c r="O49" s="11">
        <v>134</v>
      </c>
      <c r="P49" s="11">
        <v>6</v>
      </c>
      <c r="Q49" s="13" t="s">
        <v>41</v>
      </c>
      <c r="R49" s="6">
        <v>295.41000000000003</v>
      </c>
      <c r="S49" s="7">
        <v>343</v>
      </c>
      <c r="T49" s="11">
        <v>240.1</v>
      </c>
      <c r="U49" s="11">
        <v>100</v>
      </c>
      <c r="V49" s="11">
        <v>25</v>
      </c>
      <c r="W49" s="11">
        <v>57</v>
      </c>
      <c r="X49" s="14">
        <v>1527.1</v>
      </c>
      <c r="Y49" s="11">
        <v>836.29000000000008</v>
      </c>
      <c r="Z49" s="11">
        <v>1286.6000000000001</v>
      </c>
      <c r="AA49" s="11">
        <v>1093.6100000000001</v>
      </c>
      <c r="AB49" s="11">
        <v>1608.25</v>
      </c>
      <c r="AC49" s="11">
        <v>1929.8999999999999</v>
      </c>
    </row>
    <row r="50" spans="1:29" x14ac:dyDescent="0.35">
      <c r="A50" s="5" t="s">
        <v>37</v>
      </c>
      <c r="B50" s="6">
        <v>28</v>
      </c>
      <c r="C50" s="15" t="s">
        <v>24</v>
      </c>
      <c r="D50" s="8">
        <v>14</v>
      </c>
      <c r="E50" s="7" t="s">
        <v>46</v>
      </c>
      <c r="F50" s="7" t="s">
        <v>54</v>
      </c>
      <c r="G50" s="9">
        <v>3456</v>
      </c>
      <c r="H50" s="10" t="s">
        <v>34</v>
      </c>
      <c r="I50" s="11">
        <v>132</v>
      </c>
      <c r="J50" s="11">
        <v>400</v>
      </c>
      <c r="K50" s="11">
        <v>50</v>
      </c>
      <c r="L50" s="11">
        <v>250</v>
      </c>
      <c r="M50" s="12">
        <v>128</v>
      </c>
      <c r="N50" s="11"/>
      <c r="O50" s="11">
        <v>134</v>
      </c>
      <c r="P50" s="11">
        <v>6</v>
      </c>
      <c r="Q50" s="13" t="s">
        <v>43</v>
      </c>
      <c r="R50" s="6">
        <v>295.41000000000003</v>
      </c>
      <c r="S50" s="7">
        <v>343</v>
      </c>
      <c r="T50" s="11">
        <v>240.1</v>
      </c>
      <c r="U50" s="11">
        <v>100</v>
      </c>
      <c r="V50" s="11">
        <v>24</v>
      </c>
      <c r="W50" s="11">
        <v>56</v>
      </c>
      <c r="X50" s="14">
        <v>1520.1</v>
      </c>
      <c r="Y50" s="11">
        <v>449.28000000000003</v>
      </c>
      <c r="Z50" s="11">
        <v>691.2</v>
      </c>
      <c r="AA50" s="11">
        <v>587.5200000000001</v>
      </c>
      <c r="AB50" s="11">
        <v>864</v>
      </c>
      <c r="AC50" s="11">
        <v>1036.8</v>
      </c>
    </row>
    <row r="51" spans="1:29" x14ac:dyDescent="0.35">
      <c r="A51" s="5" t="s">
        <v>37</v>
      </c>
      <c r="B51" s="6">
        <v>28</v>
      </c>
      <c r="C51" s="15" t="s">
        <v>24</v>
      </c>
      <c r="D51" s="8">
        <v>15</v>
      </c>
      <c r="E51" s="7" t="s">
        <v>46</v>
      </c>
      <c r="F51" s="7" t="s">
        <v>54</v>
      </c>
      <c r="G51" s="9">
        <v>3456</v>
      </c>
      <c r="H51" s="10" t="s">
        <v>34</v>
      </c>
      <c r="I51" s="11">
        <v>132</v>
      </c>
      <c r="J51" s="11">
        <v>400</v>
      </c>
      <c r="K51" s="11">
        <v>50</v>
      </c>
      <c r="L51" s="11">
        <v>250</v>
      </c>
      <c r="M51" s="12">
        <v>128</v>
      </c>
      <c r="N51" s="11"/>
      <c r="O51" s="11">
        <v>134</v>
      </c>
      <c r="P51" s="11">
        <v>6</v>
      </c>
      <c r="Q51" s="13" t="s">
        <v>43</v>
      </c>
      <c r="R51" s="6">
        <v>295.41000000000003</v>
      </c>
      <c r="S51" s="7">
        <v>343</v>
      </c>
      <c r="T51" s="11">
        <v>240.1</v>
      </c>
      <c r="U51" s="11">
        <v>100</v>
      </c>
      <c r="V51" s="11">
        <v>24</v>
      </c>
      <c r="W51" s="11">
        <v>56</v>
      </c>
      <c r="X51" s="14">
        <v>1520.1</v>
      </c>
      <c r="Y51" s="11">
        <v>449.28000000000003</v>
      </c>
      <c r="Z51" s="11">
        <v>691.2</v>
      </c>
      <c r="AA51" s="11">
        <v>587.5200000000001</v>
      </c>
      <c r="AB51" s="11">
        <v>864</v>
      </c>
      <c r="AC51" s="11">
        <v>1036.8</v>
      </c>
    </row>
    <row r="52" spans="1:29" x14ac:dyDescent="0.35">
      <c r="A52" s="5" t="s">
        <v>37</v>
      </c>
      <c r="B52" s="6">
        <v>29</v>
      </c>
      <c r="C52" s="15" t="s">
        <v>24</v>
      </c>
      <c r="D52" s="8">
        <v>16</v>
      </c>
      <c r="E52" s="7" t="s">
        <v>46</v>
      </c>
      <c r="F52" s="7" t="s">
        <v>54</v>
      </c>
      <c r="G52" s="9">
        <v>3456</v>
      </c>
      <c r="H52" s="10" t="s">
        <v>34</v>
      </c>
      <c r="I52" s="11">
        <v>132</v>
      </c>
      <c r="J52" s="11">
        <v>400</v>
      </c>
      <c r="K52" s="11">
        <v>50</v>
      </c>
      <c r="L52" s="11">
        <v>250</v>
      </c>
      <c r="M52" s="12">
        <v>128</v>
      </c>
      <c r="N52" s="11"/>
      <c r="O52" s="11">
        <v>134</v>
      </c>
      <c r="P52" s="11">
        <v>6</v>
      </c>
      <c r="Q52" s="13" t="s">
        <v>43</v>
      </c>
      <c r="R52" s="6">
        <v>295.41000000000003</v>
      </c>
      <c r="S52" s="7">
        <v>343</v>
      </c>
      <c r="T52" s="11">
        <v>240.1</v>
      </c>
      <c r="U52" s="11">
        <v>100</v>
      </c>
      <c r="V52" s="11">
        <v>24</v>
      </c>
      <c r="W52" s="11">
        <v>56</v>
      </c>
      <c r="X52" s="14">
        <v>1520.1</v>
      </c>
      <c r="Y52" s="11">
        <v>449.28000000000003</v>
      </c>
      <c r="Z52" s="11">
        <v>691.2</v>
      </c>
      <c r="AA52" s="11">
        <v>587.5200000000001</v>
      </c>
      <c r="AB52" s="11">
        <v>864</v>
      </c>
      <c r="AC52" s="11">
        <v>1036.8</v>
      </c>
    </row>
    <row r="53" spans="1:29" x14ac:dyDescent="0.35">
      <c r="A53" s="5" t="s">
        <v>37</v>
      </c>
      <c r="B53" s="6">
        <v>1</v>
      </c>
      <c r="C53" s="15" t="s">
        <v>22</v>
      </c>
      <c r="D53" s="8">
        <v>21</v>
      </c>
      <c r="E53" s="7" t="s">
        <v>46</v>
      </c>
      <c r="F53" s="7" t="s">
        <v>54</v>
      </c>
      <c r="G53" s="9">
        <v>5556</v>
      </c>
      <c r="H53" s="10" t="s">
        <v>27</v>
      </c>
      <c r="I53" s="11">
        <v>132</v>
      </c>
      <c r="J53" s="11">
        <v>400</v>
      </c>
      <c r="K53" s="11">
        <v>50</v>
      </c>
      <c r="L53" s="11">
        <v>250</v>
      </c>
      <c r="M53" s="12">
        <v>120</v>
      </c>
      <c r="N53" s="11">
        <v>65</v>
      </c>
      <c r="O53" s="11">
        <v>134</v>
      </c>
      <c r="P53" s="11">
        <v>6</v>
      </c>
      <c r="Q53" s="13" t="s">
        <v>40</v>
      </c>
      <c r="R53" s="6">
        <v>295.41000000000003</v>
      </c>
      <c r="S53" s="7">
        <v>343</v>
      </c>
      <c r="T53" s="11">
        <v>240.1</v>
      </c>
      <c r="U53" s="11">
        <v>100</v>
      </c>
      <c r="V53" s="11">
        <v>22</v>
      </c>
      <c r="W53" s="11">
        <v>54</v>
      </c>
      <c r="X53" s="14">
        <v>1573.1</v>
      </c>
      <c r="Y53" s="11">
        <v>722.28</v>
      </c>
      <c r="Z53" s="11">
        <v>1111.2</v>
      </c>
      <c r="AA53" s="11">
        <v>944.5200000000001</v>
      </c>
      <c r="AB53" s="11">
        <v>1389</v>
      </c>
      <c r="AC53" s="11">
        <v>1666.8</v>
      </c>
    </row>
    <row r="54" spans="1:29" x14ac:dyDescent="0.35">
      <c r="A54" s="5" t="s">
        <v>37</v>
      </c>
      <c r="B54" s="6">
        <v>2</v>
      </c>
      <c r="C54" s="15" t="s">
        <v>22</v>
      </c>
      <c r="D54" s="8">
        <v>22</v>
      </c>
      <c r="E54" s="7" t="s">
        <v>46</v>
      </c>
      <c r="F54" s="7" t="s">
        <v>54</v>
      </c>
      <c r="G54" s="9">
        <v>5556</v>
      </c>
      <c r="H54" s="10" t="s">
        <v>27</v>
      </c>
      <c r="I54" s="11">
        <v>132</v>
      </c>
      <c r="J54" s="11">
        <v>400</v>
      </c>
      <c r="K54" s="11">
        <v>50</v>
      </c>
      <c r="L54" s="11">
        <v>250</v>
      </c>
      <c r="M54" s="12">
        <v>120</v>
      </c>
      <c r="N54" s="11">
        <v>65</v>
      </c>
      <c r="O54" s="11">
        <v>134</v>
      </c>
      <c r="P54" s="11">
        <v>6</v>
      </c>
      <c r="Q54" s="13" t="s">
        <v>40</v>
      </c>
      <c r="R54" s="6">
        <v>295.41000000000003</v>
      </c>
      <c r="S54" s="7">
        <v>343</v>
      </c>
      <c r="T54" s="11">
        <v>240.1</v>
      </c>
      <c r="U54" s="11">
        <v>100</v>
      </c>
      <c r="V54" s="11">
        <v>22</v>
      </c>
      <c r="W54" s="11">
        <v>54</v>
      </c>
      <c r="X54" s="14">
        <v>1573.1</v>
      </c>
      <c r="Y54" s="11">
        <v>722.28</v>
      </c>
      <c r="Z54" s="11">
        <v>1111.2</v>
      </c>
      <c r="AA54" s="11">
        <v>944.5200000000001</v>
      </c>
      <c r="AB54" s="11">
        <v>1389</v>
      </c>
      <c r="AC54" s="11">
        <v>1666.8</v>
      </c>
    </row>
    <row r="55" spans="1:29" x14ac:dyDescent="0.35">
      <c r="A55" s="5" t="s">
        <v>38</v>
      </c>
      <c r="B55" s="6">
        <v>29</v>
      </c>
      <c r="C55" s="7" t="s">
        <v>26</v>
      </c>
      <c r="D55" s="8">
        <v>18</v>
      </c>
      <c r="E55" s="7" t="s">
        <v>46</v>
      </c>
      <c r="F55" s="7" t="s">
        <v>54</v>
      </c>
      <c r="G55" s="9">
        <v>4782</v>
      </c>
      <c r="H55" s="10" t="s">
        <v>34</v>
      </c>
      <c r="I55" s="11">
        <v>132</v>
      </c>
      <c r="J55" s="11">
        <v>400</v>
      </c>
      <c r="K55" s="11">
        <v>50</v>
      </c>
      <c r="L55" s="11">
        <v>250</v>
      </c>
      <c r="M55" s="12">
        <v>120</v>
      </c>
      <c r="N55" s="11">
        <v>65</v>
      </c>
      <c r="O55" s="11">
        <v>134</v>
      </c>
      <c r="P55" s="11">
        <v>6</v>
      </c>
      <c r="Q55" s="13" t="s">
        <v>43</v>
      </c>
      <c r="R55" s="6">
        <v>295.41000000000003</v>
      </c>
      <c r="S55" s="7">
        <v>399</v>
      </c>
      <c r="T55" s="11">
        <v>279.29999999999995</v>
      </c>
      <c r="U55" s="11">
        <v>100</v>
      </c>
      <c r="V55" s="11">
        <v>25</v>
      </c>
      <c r="W55" s="11">
        <v>57</v>
      </c>
      <c r="X55" s="14">
        <v>1618.3</v>
      </c>
      <c r="Y55" s="11">
        <v>621.66</v>
      </c>
      <c r="Z55" s="11">
        <v>956.40000000000009</v>
      </c>
      <c r="AA55" s="11">
        <v>812.94</v>
      </c>
      <c r="AB55" s="11">
        <v>1195.5</v>
      </c>
      <c r="AC55" s="11">
        <v>1434.6</v>
      </c>
    </row>
    <row r="56" spans="1:29" x14ac:dyDescent="0.35">
      <c r="A56" s="5" t="s">
        <v>38</v>
      </c>
      <c r="B56" s="6">
        <v>11</v>
      </c>
      <c r="C56" s="15" t="s">
        <v>26</v>
      </c>
      <c r="D56" s="8">
        <v>17</v>
      </c>
      <c r="E56" s="7" t="s">
        <v>46</v>
      </c>
      <c r="F56" s="7" t="s">
        <v>54</v>
      </c>
      <c r="G56" s="9">
        <v>4782</v>
      </c>
      <c r="H56" s="10" t="s">
        <v>34</v>
      </c>
      <c r="I56" s="11">
        <v>132</v>
      </c>
      <c r="J56" s="11">
        <v>400</v>
      </c>
      <c r="K56" s="11">
        <v>50</v>
      </c>
      <c r="L56" s="11">
        <v>250</v>
      </c>
      <c r="M56" s="12">
        <v>120</v>
      </c>
      <c r="N56" s="11">
        <v>65</v>
      </c>
      <c r="O56" s="11">
        <v>134</v>
      </c>
      <c r="P56" s="11">
        <v>6</v>
      </c>
      <c r="Q56" s="13" t="s">
        <v>43</v>
      </c>
      <c r="R56" s="6">
        <v>295.41000000000003</v>
      </c>
      <c r="S56" s="7">
        <v>399</v>
      </c>
      <c r="T56" s="11">
        <v>279.29999999999995</v>
      </c>
      <c r="U56" s="11">
        <v>100</v>
      </c>
      <c r="V56" s="11">
        <v>25</v>
      </c>
      <c r="W56" s="11">
        <v>57</v>
      </c>
      <c r="X56" s="14">
        <v>1618.3</v>
      </c>
      <c r="Y56" s="11">
        <v>621.66</v>
      </c>
      <c r="Z56" s="11">
        <v>956.40000000000009</v>
      </c>
      <c r="AA56" s="11">
        <v>812.94</v>
      </c>
      <c r="AB56" s="11">
        <v>1195.5</v>
      </c>
      <c r="AC56" s="11">
        <v>1434.6</v>
      </c>
    </row>
    <row r="57" spans="1:29" x14ac:dyDescent="0.35">
      <c r="A57" s="5" t="s">
        <v>38</v>
      </c>
      <c r="B57" s="6">
        <v>23</v>
      </c>
      <c r="C57" s="15" t="s">
        <v>26</v>
      </c>
      <c r="D57" s="8">
        <v>18</v>
      </c>
      <c r="E57" s="7" t="s">
        <v>46</v>
      </c>
      <c r="F57" s="7" t="s">
        <v>54</v>
      </c>
      <c r="G57" s="9">
        <v>4782</v>
      </c>
      <c r="H57" s="10" t="s">
        <v>34</v>
      </c>
      <c r="I57" s="11">
        <v>132</v>
      </c>
      <c r="J57" s="11">
        <v>400</v>
      </c>
      <c r="K57" s="11">
        <v>50</v>
      </c>
      <c r="L57" s="11">
        <v>250</v>
      </c>
      <c r="M57" s="12">
        <v>120</v>
      </c>
      <c r="N57" s="11">
        <v>65</v>
      </c>
      <c r="O57" s="11">
        <v>134</v>
      </c>
      <c r="P57" s="11">
        <v>6</v>
      </c>
      <c r="Q57" s="13" t="s">
        <v>43</v>
      </c>
      <c r="R57" s="6">
        <v>295.41000000000003</v>
      </c>
      <c r="S57" s="7">
        <v>399</v>
      </c>
      <c r="T57" s="11">
        <v>279.29999999999995</v>
      </c>
      <c r="U57" s="11">
        <v>100</v>
      </c>
      <c r="V57" s="11">
        <v>25</v>
      </c>
      <c r="W57" s="11">
        <v>57</v>
      </c>
      <c r="X57" s="14">
        <v>1618.3</v>
      </c>
      <c r="Y57" s="11">
        <v>621.66</v>
      </c>
      <c r="Z57" s="11">
        <v>956.40000000000009</v>
      </c>
      <c r="AA57" s="11">
        <v>812.94</v>
      </c>
      <c r="AB57" s="11">
        <v>1195.5</v>
      </c>
      <c r="AC57" s="11">
        <v>1434.6</v>
      </c>
    </row>
    <row r="58" spans="1:29" x14ac:dyDescent="0.35">
      <c r="A58" s="5" t="s">
        <v>38</v>
      </c>
      <c r="B58" s="6">
        <v>23</v>
      </c>
      <c r="C58" s="15" t="s">
        <v>26</v>
      </c>
      <c r="D58" s="8">
        <v>18</v>
      </c>
      <c r="E58" s="7" t="s">
        <v>46</v>
      </c>
      <c r="F58" s="7" t="s">
        <v>54</v>
      </c>
      <c r="G58" s="9">
        <v>4782</v>
      </c>
      <c r="H58" s="10" t="s">
        <v>34</v>
      </c>
      <c r="I58" s="11">
        <v>132</v>
      </c>
      <c r="J58" s="11">
        <v>400</v>
      </c>
      <c r="K58" s="11">
        <v>50</v>
      </c>
      <c r="L58" s="11">
        <v>250</v>
      </c>
      <c r="M58" s="12">
        <v>120</v>
      </c>
      <c r="N58" s="11">
        <v>65</v>
      </c>
      <c r="O58" s="11">
        <v>134</v>
      </c>
      <c r="P58" s="11">
        <v>6</v>
      </c>
      <c r="Q58" s="13" t="s">
        <v>43</v>
      </c>
      <c r="R58" s="6">
        <v>295.41000000000003</v>
      </c>
      <c r="S58" s="7">
        <v>399</v>
      </c>
      <c r="T58" s="11">
        <v>279.29999999999995</v>
      </c>
      <c r="U58" s="11">
        <v>100</v>
      </c>
      <c r="V58" s="11">
        <v>25</v>
      </c>
      <c r="W58" s="11">
        <v>57</v>
      </c>
      <c r="X58" s="14">
        <v>1618.3</v>
      </c>
      <c r="Y58" s="11">
        <v>621.66</v>
      </c>
      <c r="Z58" s="11">
        <v>956.40000000000009</v>
      </c>
      <c r="AA58" s="11">
        <v>812.94</v>
      </c>
      <c r="AB58" s="11">
        <v>1195.5</v>
      </c>
      <c r="AC58" s="11">
        <v>1434.6</v>
      </c>
    </row>
    <row r="59" spans="1:29" x14ac:dyDescent="0.35">
      <c r="A59" s="5" t="s">
        <v>38</v>
      </c>
      <c r="B59" s="6">
        <v>29</v>
      </c>
      <c r="C59" s="7" t="s">
        <v>26</v>
      </c>
      <c r="D59" s="8">
        <v>18</v>
      </c>
      <c r="E59" s="7" t="s">
        <v>46</v>
      </c>
      <c r="F59" s="7" t="s">
        <v>54</v>
      </c>
      <c r="G59" s="9">
        <v>4782</v>
      </c>
      <c r="H59" s="10" t="s">
        <v>34</v>
      </c>
      <c r="I59" s="11">
        <v>132</v>
      </c>
      <c r="J59" s="11">
        <v>400</v>
      </c>
      <c r="K59" s="11">
        <v>50</v>
      </c>
      <c r="L59" s="11">
        <v>250</v>
      </c>
      <c r="M59" s="12">
        <v>120</v>
      </c>
      <c r="N59" s="11">
        <v>65</v>
      </c>
      <c r="O59" s="11">
        <v>134</v>
      </c>
      <c r="P59" s="11">
        <v>6</v>
      </c>
      <c r="Q59" s="13" t="s">
        <v>43</v>
      </c>
      <c r="R59" s="6">
        <v>295.41000000000003</v>
      </c>
      <c r="S59" s="7">
        <v>399</v>
      </c>
      <c r="T59" s="11">
        <v>279.29999999999995</v>
      </c>
      <c r="U59" s="11">
        <v>100</v>
      </c>
      <c r="V59" s="11">
        <v>25</v>
      </c>
      <c r="W59" s="11">
        <v>57</v>
      </c>
      <c r="X59" s="14">
        <v>1618.3</v>
      </c>
      <c r="Y59" s="11">
        <v>621.66</v>
      </c>
      <c r="Z59" s="11">
        <v>956.40000000000009</v>
      </c>
      <c r="AA59" s="11">
        <v>812.94</v>
      </c>
      <c r="AB59" s="11">
        <v>1195.5</v>
      </c>
      <c r="AC59" s="11">
        <v>1434.6</v>
      </c>
    </row>
    <row r="60" spans="1:29" x14ac:dyDescent="0.35">
      <c r="A60" s="5" t="s">
        <v>39</v>
      </c>
      <c r="B60" s="6">
        <v>12</v>
      </c>
      <c r="C60" s="15" t="s">
        <v>22</v>
      </c>
      <c r="D60" s="8">
        <v>12.9</v>
      </c>
      <c r="E60" s="7" t="s">
        <v>46</v>
      </c>
      <c r="F60" s="7" t="s">
        <v>54</v>
      </c>
      <c r="G60" s="9">
        <v>5287</v>
      </c>
      <c r="H60" s="10" t="s">
        <v>34</v>
      </c>
      <c r="I60" s="11">
        <v>132</v>
      </c>
      <c r="J60" s="11">
        <v>400</v>
      </c>
      <c r="K60" s="11">
        <v>50</v>
      </c>
      <c r="L60" s="11">
        <v>250</v>
      </c>
      <c r="M60" s="12">
        <v>134</v>
      </c>
      <c r="N60" s="11"/>
      <c r="O60" s="11">
        <v>134</v>
      </c>
      <c r="P60" s="11">
        <v>6</v>
      </c>
      <c r="Q60" s="13" t="s">
        <v>43</v>
      </c>
      <c r="R60" s="6">
        <v>295.41000000000003</v>
      </c>
      <c r="S60" s="7">
        <v>343</v>
      </c>
      <c r="T60" s="11">
        <v>240.1</v>
      </c>
      <c r="U60" s="11">
        <v>100</v>
      </c>
      <c r="V60" s="11">
        <v>26</v>
      </c>
      <c r="W60" s="11">
        <v>58</v>
      </c>
      <c r="X60" s="14">
        <v>1530.1</v>
      </c>
      <c r="Y60" s="11">
        <v>687.31000000000006</v>
      </c>
      <c r="Z60" s="11">
        <v>1057.4000000000001</v>
      </c>
      <c r="AA60" s="11">
        <v>898.79000000000008</v>
      </c>
      <c r="AB60" s="11">
        <v>1321.75</v>
      </c>
      <c r="AC60" s="11">
        <v>1586.1</v>
      </c>
    </row>
    <row r="61" spans="1:29" x14ac:dyDescent="0.35">
      <c r="A61" s="5" t="s">
        <v>39</v>
      </c>
      <c r="B61" s="6">
        <v>24</v>
      </c>
      <c r="C61" s="15" t="s">
        <v>22</v>
      </c>
      <c r="D61" s="8">
        <v>18</v>
      </c>
      <c r="E61" s="7" t="s">
        <v>46</v>
      </c>
      <c r="F61" s="7" t="s">
        <v>54</v>
      </c>
      <c r="G61" s="9">
        <v>5287</v>
      </c>
      <c r="H61" s="10" t="s">
        <v>34</v>
      </c>
      <c r="I61" s="11">
        <v>132</v>
      </c>
      <c r="J61" s="11">
        <v>400</v>
      </c>
      <c r="K61" s="11">
        <v>50</v>
      </c>
      <c r="L61" s="11">
        <v>250</v>
      </c>
      <c r="M61" s="12">
        <v>134</v>
      </c>
      <c r="N61" s="11"/>
      <c r="O61" s="11">
        <v>134</v>
      </c>
      <c r="P61" s="11">
        <v>6</v>
      </c>
      <c r="Q61" s="13" t="s">
        <v>43</v>
      </c>
      <c r="R61" s="6">
        <v>295.41000000000003</v>
      </c>
      <c r="S61" s="7">
        <v>343</v>
      </c>
      <c r="T61" s="11">
        <v>240.1</v>
      </c>
      <c r="U61" s="11">
        <v>100</v>
      </c>
      <c r="V61" s="11">
        <v>26</v>
      </c>
      <c r="W61" s="11">
        <v>58</v>
      </c>
      <c r="X61" s="14">
        <v>1530.1</v>
      </c>
      <c r="Y61" s="11">
        <v>687.31000000000006</v>
      </c>
      <c r="Z61" s="11">
        <v>1057.4000000000001</v>
      </c>
      <c r="AA61" s="11">
        <v>898.79000000000008</v>
      </c>
      <c r="AB61" s="11">
        <v>1321.75</v>
      </c>
      <c r="AC61" s="11">
        <v>1586.1</v>
      </c>
    </row>
    <row r="62" spans="1:29" x14ac:dyDescent="0.35">
      <c r="A62" s="5" t="s">
        <v>39</v>
      </c>
      <c r="B62" s="6">
        <v>25</v>
      </c>
      <c r="C62" s="15" t="s">
        <v>22</v>
      </c>
      <c r="D62" s="8">
        <v>18</v>
      </c>
      <c r="E62" s="7" t="s">
        <v>46</v>
      </c>
      <c r="F62" s="7" t="s">
        <v>54</v>
      </c>
      <c r="G62" s="9">
        <v>5287</v>
      </c>
      <c r="H62" s="10" t="s">
        <v>34</v>
      </c>
      <c r="I62" s="11">
        <v>132</v>
      </c>
      <c r="J62" s="11">
        <v>400</v>
      </c>
      <c r="K62" s="11">
        <v>50</v>
      </c>
      <c r="L62" s="11">
        <v>250</v>
      </c>
      <c r="M62" s="12">
        <v>134</v>
      </c>
      <c r="N62" s="11"/>
      <c r="O62" s="11">
        <v>134</v>
      </c>
      <c r="P62" s="11">
        <v>6</v>
      </c>
      <c r="Q62" s="13" t="s">
        <v>43</v>
      </c>
      <c r="R62" s="6">
        <v>295.41000000000003</v>
      </c>
      <c r="S62" s="7">
        <v>343</v>
      </c>
      <c r="T62" s="11">
        <v>240.1</v>
      </c>
      <c r="U62" s="11">
        <v>100</v>
      </c>
      <c r="V62" s="11">
        <v>26</v>
      </c>
      <c r="W62" s="11">
        <v>58</v>
      </c>
      <c r="X62" s="14">
        <v>1530.1</v>
      </c>
      <c r="Y62" s="11">
        <v>687.31000000000006</v>
      </c>
      <c r="Z62" s="11">
        <v>1057.4000000000001</v>
      </c>
      <c r="AA62" s="11">
        <v>898.79000000000008</v>
      </c>
      <c r="AB62" s="11">
        <v>1321.75</v>
      </c>
      <c r="AC62" s="11">
        <v>1586.1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528BA-EF14-412C-9A53-386DFFDEC7FC}">
  <sheetPr>
    <tabColor theme="0"/>
  </sheetPr>
  <dimension ref="B2:BK21"/>
  <sheetViews>
    <sheetView showGridLines="0" topLeftCell="V1" workbookViewId="0">
      <selection activeCell="AD9" sqref="AD9"/>
    </sheetView>
  </sheetViews>
  <sheetFormatPr defaultRowHeight="14.5" x14ac:dyDescent="0.35"/>
  <cols>
    <col min="2" max="2" width="8.7265625" style="16" bestFit="1" customWidth="1"/>
    <col min="3" max="3" width="14.453125" style="16" bestFit="1" customWidth="1"/>
    <col min="4" max="4" width="9.26953125" style="25" bestFit="1" customWidth="1"/>
    <col min="5" max="5" width="8.7265625" customWidth="1"/>
    <col min="7" max="7" width="14.6328125" bestFit="1" customWidth="1"/>
    <col min="8" max="8" width="13.6328125" bestFit="1" customWidth="1"/>
    <col min="9" max="9" width="7.26953125" customWidth="1"/>
    <col min="10" max="10" width="2.81640625" customWidth="1"/>
    <col min="12" max="12" width="20.54296875" bestFit="1" customWidth="1"/>
    <col min="13" max="13" width="21" bestFit="1" customWidth="1"/>
    <col min="14" max="14" width="7.26953125" customWidth="1"/>
    <col min="15" max="15" width="3" customWidth="1"/>
    <col min="16" max="16" width="13.08984375" customWidth="1"/>
    <col min="17" max="17" width="11.26953125" bestFit="1" customWidth="1"/>
    <col min="18" max="18" width="8.453125" bestFit="1" customWidth="1"/>
    <col min="19" max="19" width="15.54296875" bestFit="1" customWidth="1"/>
    <col min="20" max="20" width="10" bestFit="1" customWidth="1"/>
    <col min="22" max="22" width="13.08984375" customWidth="1"/>
    <col min="23" max="23" width="12.7265625" bestFit="1" customWidth="1"/>
    <col min="24" max="24" width="8.90625" bestFit="1" customWidth="1"/>
    <col min="25" max="25" width="8.453125" bestFit="1" customWidth="1"/>
    <col min="26" max="26" width="11" bestFit="1" customWidth="1"/>
    <col min="28" max="28" width="14.6328125" bestFit="1" customWidth="1"/>
    <col min="29" max="29" width="21" bestFit="1" customWidth="1"/>
    <col min="30" max="30" width="7.26953125" customWidth="1"/>
    <col min="31" max="31" width="3" customWidth="1"/>
    <col min="33" max="33" width="14.6328125" bestFit="1" customWidth="1"/>
    <col min="34" max="34" width="10.90625" bestFit="1" customWidth="1"/>
    <col min="35" max="35" width="19.7265625" bestFit="1" customWidth="1"/>
    <col min="36" max="36" width="3" customWidth="1"/>
    <col min="38" max="38" width="15.81640625" bestFit="1" customWidth="1"/>
    <col min="39" max="39" width="11.54296875" bestFit="1" customWidth="1"/>
    <col min="40" max="40" width="19.26953125" bestFit="1" customWidth="1"/>
    <col min="41" max="41" width="16.6328125" bestFit="1" customWidth="1"/>
    <col min="42" max="42" width="15" bestFit="1" customWidth="1"/>
    <col min="43" max="43" width="21.54296875" bestFit="1" customWidth="1"/>
    <col min="45" max="45" width="20.453125" customWidth="1"/>
    <col min="47" max="47" width="14.6328125" bestFit="1" customWidth="1"/>
    <col min="48" max="48" width="12.90625" bestFit="1" customWidth="1"/>
    <col min="49" max="49" width="14.54296875" bestFit="1" customWidth="1"/>
    <col min="50" max="50" width="20.90625" customWidth="1"/>
    <col min="51" max="51" width="13" bestFit="1" customWidth="1"/>
    <col min="52" max="52" width="15.1796875" bestFit="1" customWidth="1"/>
    <col min="53" max="53" width="10.1796875" bestFit="1" customWidth="1"/>
    <col min="54" max="54" width="11.26953125" bestFit="1" customWidth="1"/>
    <col min="55" max="55" width="11" bestFit="1" customWidth="1"/>
    <col min="56" max="56" width="10" customWidth="1"/>
    <col min="57" max="57" width="14.6328125" bestFit="1" customWidth="1"/>
    <col min="58" max="58" width="12.54296875" bestFit="1" customWidth="1"/>
    <col min="59" max="59" width="14.36328125" bestFit="1" customWidth="1"/>
    <col min="60" max="61" width="11" bestFit="1" customWidth="1"/>
    <col min="62" max="62" width="7.6328125" bestFit="1" customWidth="1"/>
    <col min="63" max="63" width="14.1796875" customWidth="1"/>
  </cols>
  <sheetData>
    <row r="2" spans="2:63" ht="19.5" customHeight="1" x14ac:dyDescent="0.35">
      <c r="C2" s="23" t="s">
        <v>67</v>
      </c>
      <c r="F2" s="33" t="s">
        <v>70</v>
      </c>
      <c r="G2" s="33"/>
      <c r="H2" s="33"/>
      <c r="I2" s="33"/>
      <c r="J2" s="33"/>
      <c r="K2" s="33" t="s">
        <v>45</v>
      </c>
      <c r="L2" s="33"/>
      <c r="M2" s="33"/>
      <c r="N2" s="33"/>
      <c r="O2" s="33"/>
      <c r="P2" s="33" t="s">
        <v>77</v>
      </c>
      <c r="Q2" s="33"/>
      <c r="R2" s="33"/>
      <c r="S2" s="33"/>
      <c r="T2" s="33"/>
      <c r="V2" s="33" t="s">
        <v>78</v>
      </c>
      <c r="W2" s="33"/>
      <c r="X2" s="33"/>
      <c r="Y2" s="33"/>
      <c r="Z2" s="33"/>
      <c r="AA2" s="33" t="s">
        <v>85</v>
      </c>
      <c r="AB2" s="33"/>
      <c r="AC2" s="33"/>
      <c r="AD2" s="33"/>
      <c r="AE2" s="33"/>
      <c r="AF2" s="33" t="s">
        <v>87</v>
      </c>
      <c r="AG2" s="33"/>
      <c r="AH2" s="33"/>
      <c r="AI2" s="33"/>
      <c r="AJ2" s="33"/>
      <c r="AK2" s="33" t="s">
        <v>88</v>
      </c>
      <c r="AL2" s="33"/>
      <c r="AM2" s="33"/>
      <c r="AN2" s="33"/>
      <c r="AO2" s="33"/>
      <c r="AT2" s="33" t="s">
        <v>96</v>
      </c>
      <c r="AU2" s="33"/>
      <c r="AV2" s="33"/>
      <c r="AW2" s="33"/>
      <c r="AX2" s="33"/>
    </row>
    <row r="4" spans="2:63" ht="62" x14ac:dyDescent="0.35">
      <c r="B4" s="19" t="s">
        <v>3</v>
      </c>
      <c r="C4" s="19" t="s">
        <v>66</v>
      </c>
      <c r="D4" s="26" t="s">
        <v>65</v>
      </c>
      <c r="E4" s="24"/>
      <c r="G4" s="34" t="s">
        <v>71</v>
      </c>
      <c r="J4" s="24"/>
      <c r="L4" s="34" t="s">
        <v>47</v>
      </c>
      <c r="M4" s="34" t="s">
        <v>46</v>
      </c>
      <c r="O4" s="24"/>
      <c r="Q4" s="38" t="s">
        <v>5</v>
      </c>
      <c r="R4" s="38" t="s">
        <v>6</v>
      </c>
      <c r="S4" s="38" t="s">
        <v>7</v>
      </c>
      <c r="T4" s="38" t="s">
        <v>8</v>
      </c>
      <c r="W4" s="38" t="s">
        <v>83</v>
      </c>
      <c r="X4" s="38" t="s">
        <v>84</v>
      </c>
      <c r="Y4" s="38" t="s">
        <v>11</v>
      </c>
      <c r="Z4" s="38" t="s">
        <v>12</v>
      </c>
      <c r="AB4" s="34" t="s">
        <v>47</v>
      </c>
      <c r="AC4" s="34" t="s">
        <v>46</v>
      </c>
      <c r="AE4" s="24"/>
      <c r="AG4" s="34" t="s">
        <v>47</v>
      </c>
      <c r="AH4" s="34" t="s">
        <v>46</v>
      </c>
      <c r="AJ4" s="24"/>
      <c r="AL4" s="34" t="s">
        <v>14</v>
      </c>
      <c r="AM4" s="34" t="s">
        <v>15</v>
      </c>
      <c r="AN4" s="34" t="s">
        <v>16</v>
      </c>
      <c r="AO4" s="34" t="s">
        <v>17</v>
      </c>
      <c r="AP4" s="34" t="s">
        <v>18</v>
      </c>
      <c r="AQ4" s="34" t="s">
        <v>19</v>
      </c>
      <c r="AU4" s="34" t="s">
        <v>99</v>
      </c>
      <c r="AV4" s="34" t="s">
        <v>98</v>
      </c>
      <c r="AX4" s="24"/>
      <c r="AY4" s="34" t="s">
        <v>56</v>
      </c>
      <c r="AZ4" s="34" t="s">
        <v>57</v>
      </c>
      <c r="BA4" s="34" t="s">
        <v>60</v>
      </c>
      <c r="BB4" s="34" t="s">
        <v>58</v>
      </c>
      <c r="BC4" s="34" t="s">
        <v>59</v>
      </c>
      <c r="BD4" s="34"/>
      <c r="BE4" s="34" t="s">
        <v>26</v>
      </c>
      <c r="BF4" s="34" t="s">
        <v>24</v>
      </c>
      <c r="BG4" s="34" t="s">
        <v>22</v>
      </c>
      <c r="BH4" s="34"/>
      <c r="BI4" s="34" t="s">
        <v>98</v>
      </c>
      <c r="BK4" s="34" t="s">
        <v>107</v>
      </c>
    </row>
    <row r="5" spans="2:63" ht="19" customHeight="1" x14ac:dyDescent="0.35">
      <c r="B5" s="20">
        <f>GETPIVOTDATA("Sum of Rate",$B$8)</f>
        <v>359038</v>
      </c>
      <c r="C5" s="20">
        <f>GETPIVOTDATA("Sum of Total Expenses",$B$8)</f>
        <v>94845.100000000108</v>
      </c>
      <c r="D5" s="27">
        <f>GETPIVOTDATA("Sum of Balance",$B$8)</f>
        <v>264192.89999999991</v>
      </c>
      <c r="E5" s="24"/>
      <c r="G5" s="20">
        <f>GETPIVOTDATA("Balance",$G$8)</f>
        <v>264192.89999999991</v>
      </c>
      <c r="J5" s="24"/>
      <c r="L5" s="27">
        <f>GETPIVOTDATA("Customer Type",$L$8,"Customer Type","New Customer")</f>
        <v>11</v>
      </c>
      <c r="M5" s="27">
        <f>GETPIVOTDATA("Customer Type",$L$8,"Customer Type","Retaining Customer")</f>
        <v>50</v>
      </c>
      <c r="O5" s="24"/>
      <c r="Q5" s="39">
        <f>GETPIVOTDATA("Sum of Insurance",$Q$8)</f>
        <v>8052</v>
      </c>
      <c r="R5" s="39">
        <f>GETPIVOTDATA("Sum of Fuel",$Q$8)</f>
        <v>23720</v>
      </c>
      <c r="S5" s="39">
        <f>GETPIVOTDATA("Sum of Diesel Exhaust Fluid",$Q$8)</f>
        <v>3164</v>
      </c>
      <c r="T5" s="39">
        <f>GETPIVOTDATA("Sum of Advance",$Q$8)</f>
        <v>15250</v>
      </c>
      <c r="W5" s="39">
        <f>GETPIVOTDATA("Sum of Warehouse",$W$8)</f>
        <v>7785</v>
      </c>
      <c r="X5" s="39">
        <f>GETPIVOTDATA("Sum of Repairs",$W$8)</f>
        <v>2215</v>
      </c>
      <c r="Y5" s="39">
        <f>GETPIVOTDATA("Sum of Tolls",$W$8)</f>
        <v>7372</v>
      </c>
      <c r="Z5" s="39">
        <f>GETPIVOTDATA("Sum of Fundings",$W$8)</f>
        <v>1196</v>
      </c>
      <c r="AB5" s="27">
        <f>GETPIVOTDATA("Customer Type",$L$8,"Customer Type","New Customer")</f>
        <v>11</v>
      </c>
      <c r="AC5" s="27">
        <f>GETPIVOTDATA("Customer Type",$L$8,"Customer Type","Retaining Customer")</f>
        <v>50</v>
      </c>
      <c r="AE5" s="24"/>
      <c r="AG5" s="27">
        <f>GETPIVOTDATA("Customer Type",$L$8,"Customer Type","New Customer")</f>
        <v>11</v>
      </c>
      <c r="AH5" s="27">
        <f>GETPIVOTDATA("Customer Type",$L$8,"Customer Type","Retaining Customer")</f>
        <v>50</v>
      </c>
      <c r="AJ5" s="24"/>
      <c r="AL5" s="27">
        <f>GETPIVOTDATA("Sum of Odometer",$AL$8)</f>
        <v>4173.33</v>
      </c>
      <c r="AM5" s="27">
        <f>GETPIVOTDATA("Sum of Miles",$AL$8)</f>
        <v>4941</v>
      </c>
      <c r="AN5" s="45">
        <f>GETPIVOTDATA("Sum of Rate Per Miles",$AL$8)</f>
        <v>3458.6999999999994</v>
      </c>
      <c r="AO5" s="45">
        <f>GETPIVOTDATA("Sum of Extra Stops",$AL$8)</f>
        <v>1400</v>
      </c>
      <c r="AP5" s="45">
        <f>GETPIVOTDATA("Sum of Extra Pay",$AL$8)</f>
        <v>347</v>
      </c>
      <c r="AQ5" s="45">
        <f>GETPIVOTDATA("Sum of Costs Driver Paid",$AL$8)</f>
        <v>795</v>
      </c>
      <c r="AS5" s="34" t="s">
        <v>95</v>
      </c>
      <c r="AU5" s="27">
        <f>COUNTA(AW9:AW12)</f>
        <v>4</v>
      </c>
      <c r="AV5" s="27">
        <f>SUM(AX9:AX12)</f>
        <v>27</v>
      </c>
      <c r="AX5" s="24"/>
      <c r="AY5" s="39">
        <f>GETPIVOTDATA("Sum of First condition type",$AY$8)</f>
        <v>46674.94</v>
      </c>
      <c r="AZ5" s="39">
        <f>GETPIVOTDATA("Sum of Shipment cost sub-items",$AY$8)</f>
        <v>71807.599999999919</v>
      </c>
      <c r="BA5" s="39">
        <f>GETPIVOTDATA("Sum of ERE Stage",$AY$8)</f>
        <v>61036.45999999997</v>
      </c>
      <c r="BB5" s="39">
        <f>GETPIVOTDATA("Sum of Basic freight",$AY$8)</f>
        <v>89759.5</v>
      </c>
      <c r="BC5" s="39">
        <f>GETPIVOTDATA("Sum of Final Amount",$AY$8)</f>
        <v>107711.40000000004</v>
      </c>
      <c r="BD5" s="39"/>
      <c r="BE5" s="21">
        <f>GETPIVOTDATA("Count of Load",$BE$8,"Load","Iron")</f>
        <v>13</v>
      </c>
      <c r="BF5" s="21">
        <f>GETPIVOTDATA("Count of Load",$BE$8,"Load","Sand")</f>
        <v>17</v>
      </c>
      <c r="BG5" s="21">
        <f>GETPIVOTDATA("Count of Load",$BE$8,"Load","Wood")</f>
        <v>31</v>
      </c>
      <c r="BH5" s="39"/>
      <c r="BI5" s="48">
        <f>GETPIVOTDATA("Count of Load",$BE$8)</f>
        <v>61</v>
      </c>
      <c r="BJ5" s="48"/>
      <c r="BK5" s="48">
        <f>GETPIVOTDATA("Sum of Tonnage",$BE$8)</f>
        <v>1047.7999999999997</v>
      </c>
    </row>
    <row r="6" spans="2:63" ht="27" customHeight="1" x14ac:dyDescent="0.35">
      <c r="B6" s="22">
        <f>B5/SUM(B5:C5)</f>
        <v>0.79103628224976852</v>
      </c>
      <c r="C6" s="22">
        <f>C5/SUM(B5:C5)</f>
        <v>0.20896371775023148</v>
      </c>
      <c r="E6" s="24"/>
      <c r="J6" s="24"/>
      <c r="O6" s="24"/>
      <c r="T6" s="24"/>
      <c r="Z6" s="24"/>
      <c r="AC6" t="s">
        <v>86</v>
      </c>
      <c r="AE6" s="24"/>
      <c r="AJ6" s="24"/>
      <c r="AO6" s="24"/>
      <c r="AS6" s="46">
        <f>SUM(AN9:AQ9)</f>
        <v>6000.6999999999989</v>
      </c>
      <c r="AX6" s="24"/>
      <c r="BB6" s="24"/>
      <c r="BE6" s="48">
        <f>GETPIVOTDATA("Sum of Tonnage",$BE$8,"Load","Iron")</f>
        <v>235.8</v>
      </c>
      <c r="BF6" s="48">
        <f>GETPIVOTDATA("Sum of Tonnage",$BE$8,"Load","Sand")</f>
        <v>283.89999999999998</v>
      </c>
      <c r="BG6" s="48">
        <f>GETPIVOTDATA("Sum of Tonnage",$BE$8,"Load","Wood")</f>
        <v>528.09999999999991</v>
      </c>
      <c r="BH6" s="24"/>
    </row>
    <row r="7" spans="2:63" ht="14.5" customHeight="1" x14ac:dyDescent="0.35">
      <c r="E7" s="24"/>
      <c r="J7" s="24"/>
      <c r="O7" s="24"/>
      <c r="T7" s="24"/>
      <c r="Z7" s="24"/>
      <c r="AE7" s="24"/>
      <c r="AJ7" s="24"/>
      <c r="AO7" s="24"/>
      <c r="AX7" s="24"/>
      <c r="BB7" s="24"/>
      <c r="BH7" s="24"/>
    </row>
    <row r="8" spans="2:63" ht="31" x14ac:dyDescent="0.35">
      <c r="B8" s="17" t="s">
        <v>62</v>
      </c>
      <c r="C8" s="17" t="s">
        <v>63</v>
      </c>
      <c r="D8" s="31" t="s">
        <v>64</v>
      </c>
      <c r="E8" s="24"/>
      <c r="G8" s="28" t="s">
        <v>68</v>
      </c>
      <c r="H8" s="28" t="s">
        <v>64</v>
      </c>
      <c r="J8" s="24"/>
      <c r="L8" s="29" t="s">
        <v>68</v>
      </c>
      <c r="M8" s="17" t="s">
        <v>72</v>
      </c>
      <c r="O8" s="24"/>
      <c r="Q8" s="17" t="s">
        <v>73</v>
      </c>
      <c r="R8" s="17" t="s">
        <v>74</v>
      </c>
      <c r="S8" s="17" t="s">
        <v>75</v>
      </c>
      <c r="T8" s="17" t="s">
        <v>76</v>
      </c>
      <c r="W8" s="17" t="s">
        <v>79</v>
      </c>
      <c r="X8" s="17" t="s">
        <v>80</v>
      </c>
      <c r="Y8" s="17" t="s">
        <v>81</v>
      </c>
      <c r="Z8" s="17" t="s">
        <v>82</v>
      </c>
      <c r="AB8" s="32" t="s">
        <v>68</v>
      </c>
      <c r="AE8" s="24"/>
      <c r="AG8" s="32" t="s">
        <v>68</v>
      </c>
      <c r="AH8" s="16" t="s">
        <v>62</v>
      </c>
      <c r="AI8" s="16" t="s">
        <v>63</v>
      </c>
      <c r="AJ8" s="24"/>
      <c r="AL8" s="16" t="s">
        <v>89</v>
      </c>
      <c r="AM8" s="16" t="s">
        <v>90</v>
      </c>
      <c r="AN8" s="16" t="s">
        <v>91</v>
      </c>
      <c r="AO8" s="16" t="s">
        <v>92</v>
      </c>
      <c r="AP8" s="16" t="s">
        <v>93</v>
      </c>
      <c r="AQ8" s="16" t="s">
        <v>94</v>
      </c>
      <c r="AU8" s="32" t="s">
        <v>68</v>
      </c>
      <c r="AV8" s="17" t="s">
        <v>97</v>
      </c>
      <c r="AX8" s="24"/>
      <c r="AY8" s="37" t="s">
        <v>100</v>
      </c>
      <c r="AZ8" s="37" t="s">
        <v>101</v>
      </c>
      <c r="BA8" s="37" t="s">
        <v>102</v>
      </c>
      <c r="BB8" s="37" t="s">
        <v>103</v>
      </c>
      <c r="BC8" s="37" t="s">
        <v>104</v>
      </c>
      <c r="BD8" s="37"/>
      <c r="BE8" s="32" t="s">
        <v>68</v>
      </c>
      <c r="BF8" s="16" t="s">
        <v>106</v>
      </c>
      <c r="BG8" s="16" t="s">
        <v>105</v>
      </c>
    </row>
    <row r="9" spans="2:63" s="4" customFormat="1" ht="15.5" x14ac:dyDescent="0.35">
      <c r="B9" s="21">
        <v>359038</v>
      </c>
      <c r="C9" s="21">
        <v>94845.100000000108</v>
      </c>
      <c r="D9" s="40">
        <v>264192.89999999991</v>
      </c>
      <c r="E9" s="35"/>
      <c r="G9" s="4" t="s">
        <v>21</v>
      </c>
      <c r="H9" s="27">
        <v>11948.7</v>
      </c>
      <c r="J9" s="35"/>
      <c r="L9" s="4" t="s">
        <v>47</v>
      </c>
      <c r="M9" s="21">
        <v>11</v>
      </c>
      <c r="O9" s="35"/>
      <c r="Q9" s="21">
        <v>8052</v>
      </c>
      <c r="R9" s="21">
        <v>23720</v>
      </c>
      <c r="S9" s="21">
        <v>3164</v>
      </c>
      <c r="T9" s="21">
        <v>15250</v>
      </c>
      <c r="W9" s="21">
        <v>7785</v>
      </c>
      <c r="X9" s="21">
        <v>2215</v>
      </c>
      <c r="Y9" s="21">
        <v>7372</v>
      </c>
      <c r="Z9" s="21">
        <v>1196</v>
      </c>
      <c r="AB9" s="16" t="s">
        <v>21</v>
      </c>
      <c r="AC9" s="41" t="s">
        <v>21</v>
      </c>
      <c r="AD9" s="44" t="str">
        <f>IF(COUNTIF($AB$9:$AB$20,AC9),"●","")</f>
        <v>●</v>
      </c>
      <c r="AG9" s="16" t="s">
        <v>21</v>
      </c>
      <c r="AH9" s="21">
        <v>16668</v>
      </c>
      <c r="AI9" s="21">
        <v>4719.2999999999993</v>
      </c>
      <c r="AJ9" s="35"/>
      <c r="AL9" s="21">
        <v>4173.33</v>
      </c>
      <c r="AM9" s="21">
        <v>4941</v>
      </c>
      <c r="AN9" s="21">
        <v>3458.6999999999994</v>
      </c>
      <c r="AO9" s="21">
        <v>1400</v>
      </c>
      <c r="AP9" s="21">
        <v>347</v>
      </c>
      <c r="AQ9" s="21">
        <v>795</v>
      </c>
      <c r="AS9" s="16"/>
      <c r="AU9" s="16" t="s">
        <v>49</v>
      </c>
      <c r="AV9" s="21">
        <v>4</v>
      </c>
      <c r="AW9" s="18" t="s">
        <v>49</v>
      </c>
      <c r="AX9" s="47">
        <f>IFERROR(VLOOKUP(AW9,$AU$9:$AV$12,2),"-")</f>
        <v>4</v>
      </c>
      <c r="AY9" s="21">
        <v>46674.94</v>
      </c>
      <c r="AZ9" s="21">
        <v>71807.599999999919</v>
      </c>
      <c r="BA9" s="21">
        <v>61036.45999999997</v>
      </c>
      <c r="BB9" s="21">
        <v>89759.5</v>
      </c>
      <c r="BC9" s="21">
        <v>107711.40000000004</v>
      </c>
      <c r="BD9" s="21"/>
      <c r="BE9" s="16" t="s">
        <v>26</v>
      </c>
      <c r="BF9" s="21">
        <v>13</v>
      </c>
      <c r="BG9" s="21">
        <v>235.8</v>
      </c>
      <c r="BH9"/>
      <c r="BI9"/>
      <c r="BJ9"/>
    </row>
    <row r="10" spans="2:63" s="4" customFormat="1" ht="15.5" x14ac:dyDescent="0.35">
      <c r="D10" s="36"/>
      <c r="E10" s="35"/>
      <c r="G10" s="4" t="s">
        <v>23</v>
      </c>
      <c r="H10" s="27">
        <v>12138.8</v>
      </c>
      <c r="J10" s="35"/>
      <c r="L10" s="4" t="s">
        <v>46</v>
      </c>
      <c r="M10" s="21">
        <v>50</v>
      </c>
      <c r="O10" s="35"/>
      <c r="Q10"/>
      <c r="R10"/>
      <c r="S10"/>
      <c r="T10" s="35"/>
      <c r="W10"/>
      <c r="X10"/>
      <c r="Y10"/>
      <c r="Z10" s="35"/>
      <c r="AB10" s="16" t="s">
        <v>23</v>
      </c>
      <c r="AC10" s="42" t="s">
        <v>23</v>
      </c>
      <c r="AD10" s="44" t="str">
        <f t="shared" ref="AD10:AD20" si="0">IF(COUNTIF($AB$9:$AB$20,AC10),"●","")</f>
        <v>●</v>
      </c>
      <c r="AE10" s="35"/>
      <c r="AG10" s="16" t="s">
        <v>23</v>
      </c>
      <c r="AH10" s="21">
        <v>18268</v>
      </c>
      <c r="AI10" s="21">
        <v>6129.2</v>
      </c>
      <c r="AJ10" s="35"/>
      <c r="AL10"/>
      <c r="AM10"/>
      <c r="AN10"/>
      <c r="AO10" s="35"/>
      <c r="AS10" s="16"/>
      <c r="AU10" s="16" t="s">
        <v>50</v>
      </c>
      <c r="AV10" s="21">
        <v>6</v>
      </c>
      <c r="AW10" s="18" t="s">
        <v>50</v>
      </c>
      <c r="AX10" s="47">
        <f t="shared" ref="AX10:AX12" si="1">IFERROR(VLOOKUP(AW10,$AU$9:$AV$12,2),"-")</f>
        <v>6</v>
      </c>
      <c r="AY10"/>
      <c r="AZ10"/>
      <c r="BA10"/>
      <c r="BB10" s="47" t="str">
        <f t="shared" ref="BB10:BB12" si="2">IFERROR(VLOOKUP(BA10,$AU$9:$AV$12,2),"-")</f>
        <v>-</v>
      </c>
      <c r="BE10" s="16" t="s">
        <v>24</v>
      </c>
      <c r="BF10" s="21">
        <v>17</v>
      </c>
      <c r="BG10" s="21">
        <v>283.89999999999998</v>
      </c>
      <c r="BH10"/>
      <c r="BI10"/>
      <c r="BJ10"/>
    </row>
    <row r="11" spans="2:63" s="4" customFormat="1" ht="15.5" x14ac:dyDescent="0.35">
      <c r="D11" s="36"/>
      <c r="E11" s="35"/>
      <c r="G11" s="4" t="s">
        <v>25</v>
      </c>
      <c r="H11" s="27">
        <v>9471.5</v>
      </c>
      <c r="J11" s="35"/>
      <c r="L11" s="4" t="s">
        <v>69</v>
      </c>
      <c r="M11" s="21">
        <v>61</v>
      </c>
      <c r="O11" s="35"/>
      <c r="Q11"/>
      <c r="R11"/>
      <c r="S11"/>
      <c r="T11" s="35"/>
      <c r="W11"/>
      <c r="X11"/>
      <c r="Y11"/>
      <c r="Z11" s="35"/>
      <c r="AB11" s="16" t="s">
        <v>25</v>
      </c>
      <c r="AC11" s="42" t="s">
        <v>25</v>
      </c>
      <c r="AD11" s="44" t="str">
        <f t="shared" si="0"/>
        <v>●</v>
      </c>
      <c r="AE11" s="35"/>
      <c r="AG11" s="16" t="s">
        <v>25</v>
      </c>
      <c r="AH11" s="21">
        <v>17290</v>
      </c>
      <c r="AI11" s="21">
        <v>7818.5</v>
      </c>
      <c r="AJ11" s="35"/>
      <c r="AL11"/>
      <c r="AM11"/>
      <c r="AN11"/>
      <c r="AO11" s="35"/>
      <c r="AS11" s="16"/>
      <c r="AU11" s="16" t="s">
        <v>51</v>
      </c>
      <c r="AV11" s="21">
        <v>10</v>
      </c>
      <c r="AW11" s="18" t="s">
        <v>51</v>
      </c>
      <c r="AX11" s="47">
        <f t="shared" si="1"/>
        <v>10</v>
      </c>
      <c r="AY11"/>
      <c r="AZ11"/>
      <c r="BA11"/>
      <c r="BB11" s="47" t="str">
        <f t="shared" si="2"/>
        <v>-</v>
      </c>
      <c r="BE11" s="16" t="s">
        <v>22</v>
      </c>
      <c r="BF11" s="21">
        <v>31</v>
      </c>
      <c r="BG11" s="21">
        <v>528.09999999999991</v>
      </c>
      <c r="BH11"/>
      <c r="BI11"/>
      <c r="BJ11"/>
    </row>
    <row r="12" spans="2:63" s="4" customFormat="1" ht="15.5" x14ac:dyDescent="0.35">
      <c r="D12" s="36"/>
      <c r="E12" s="35"/>
      <c r="G12" s="4" t="s">
        <v>28</v>
      </c>
      <c r="H12" s="27">
        <v>14518.7</v>
      </c>
      <c r="J12" s="35"/>
      <c r="O12" s="35"/>
      <c r="Q12"/>
      <c r="R12"/>
      <c r="S12"/>
      <c r="T12" s="35"/>
      <c r="W12"/>
      <c r="X12"/>
      <c r="Y12"/>
      <c r="Z12" s="35"/>
      <c r="AB12" s="16" t="s">
        <v>28</v>
      </c>
      <c r="AC12" s="42" t="s">
        <v>28</v>
      </c>
      <c r="AD12" s="44" t="str">
        <f t="shared" si="0"/>
        <v>●</v>
      </c>
      <c r="AE12" s="35"/>
      <c r="AG12" s="16" t="s">
        <v>28</v>
      </c>
      <c r="AH12" s="21">
        <v>19299</v>
      </c>
      <c r="AI12" s="21">
        <v>4780.2999999999993</v>
      </c>
      <c r="AJ12" s="35"/>
      <c r="AL12"/>
      <c r="AM12"/>
      <c r="AN12"/>
      <c r="AO12" s="35"/>
      <c r="AS12" s="16"/>
      <c r="AU12" s="16" t="s">
        <v>52</v>
      </c>
      <c r="AV12" s="21">
        <v>7</v>
      </c>
      <c r="AW12" s="18" t="s">
        <v>52</v>
      </c>
      <c r="AX12" s="47">
        <f t="shared" si="1"/>
        <v>7</v>
      </c>
      <c r="AY12"/>
      <c r="AZ12"/>
      <c r="BA12"/>
      <c r="BB12" s="47" t="str">
        <f t="shared" si="2"/>
        <v>-</v>
      </c>
      <c r="BE12" s="4" t="s">
        <v>69</v>
      </c>
      <c r="BF12" s="21">
        <v>61</v>
      </c>
      <c r="BG12" s="21">
        <v>1047.7999999999997</v>
      </c>
      <c r="BH12"/>
      <c r="BI12"/>
      <c r="BJ12"/>
    </row>
    <row r="13" spans="2:63" s="4" customFormat="1" ht="15.5" x14ac:dyDescent="0.35">
      <c r="D13" s="36"/>
      <c r="E13" s="35"/>
      <c r="G13" s="4" t="s">
        <v>30</v>
      </c>
      <c r="H13" s="27">
        <v>28743.599999999999</v>
      </c>
      <c r="J13" s="35"/>
      <c r="O13" s="35"/>
      <c r="Q13"/>
      <c r="R13"/>
      <c r="S13"/>
      <c r="T13" s="35"/>
      <c r="W13"/>
      <c r="X13"/>
      <c r="Y13"/>
      <c r="Z13" s="35"/>
      <c r="AB13" s="16" t="s">
        <v>30</v>
      </c>
      <c r="AC13" s="42" t="s">
        <v>30</v>
      </c>
      <c r="AD13" s="44" t="str">
        <f t="shared" si="0"/>
        <v>●</v>
      </c>
      <c r="AE13" s="35"/>
      <c r="AG13" s="16" t="s">
        <v>30</v>
      </c>
      <c r="AH13" s="21">
        <v>35060</v>
      </c>
      <c r="AI13" s="21">
        <v>6316.4</v>
      </c>
      <c r="AJ13" s="35"/>
      <c r="AL13"/>
      <c r="AM13"/>
      <c r="AN13"/>
      <c r="AO13" s="35"/>
      <c r="AU13" s="16" t="s">
        <v>53</v>
      </c>
      <c r="AV13" s="21">
        <v>5</v>
      </c>
      <c r="AW13"/>
      <c r="AX13" s="35"/>
      <c r="AY13"/>
      <c r="AZ13"/>
      <c r="BA13"/>
      <c r="BB13" s="35"/>
      <c r="BE13"/>
      <c r="BF13"/>
      <c r="BG13"/>
      <c r="BH13" s="35"/>
    </row>
    <row r="14" spans="2:63" s="4" customFormat="1" ht="18" customHeight="1" x14ac:dyDescent="0.35">
      <c r="D14" s="36"/>
      <c r="E14" s="35"/>
      <c r="G14" s="4" t="s">
        <v>31</v>
      </c>
      <c r="H14" s="27">
        <v>16091.6</v>
      </c>
      <c r="J14" s="35"/>
      <c r="O14" s="35"/>
      <c r="Q14"/>
      <c r="R14"/>
      <c r="S14"/>
      <c r="T14" s="35"/>
      <c r="W14"/>
      <c r="X14"/>
      <c r="Y14"/>
      <c r="Z14" s="35"/>
      <c r="AB14" s="16" t="s">
        <v>31</v>
      </c>
      <c r="AC14" s="42" t="s">
        <v>31</v>
      </c>
      <c r="AD14" s="44" t="str">
        <f t="shared" si="0"/>
        <v>●</v>
      </c>
      <c r="AE14" s="35"/>
      <c r="AG14" s="16" t="s">
        <v>31</v>
      </c>
      <c r="AH14" s="21">
        <v>21728</v>
      </c>
      <c r="AI14" s="21">
        <v>5636.4</v>
      </c>
      <c r="AJ14" s="35"/>
      <c r="AL14"/>
      <c r="AM14"/>
      <c r="AN14"/>
      <c r="AO14" s="35"/>
      <c r="AU14" s="16" t="s">
        <v>54</v>
      </c>
      <c r="AV14" s="21">
        <v>27</v>
      </c>
      <c r="AW14"/>
      <c r="AX14" s="35"/>
      <c r="AY14"/>
      <c r="AZ14"/>
      <c r="BA14"/>
      <c r="BB14" s="35"/>
      <c r="BE14"/>
      <c r="BF14"/>
      <c r="BG14"/>
      <c r="BH14" s="35"/>
    </row>
    <row r="15" spans="2:63" s="4" customFormat="1" ht="15.5" x14ac:dyDescent="0.35">
      <c r="D15" s="36"/>
      <c r="E15" s="35"/>
      <c r="G15" s="4" t="s">
        <v>33</v>
      </c>
      <c r="H15" s="27">
        <v>61991.199999999997</v>
      </c>
      <c r="J15" s="35"/>
      <c r="O15" s="35"/>
      <c r="Q15"/>
      <c r="R15"/>
      <c r="S15"/>
      <c r="T15" s="35"/>
      <c r="W15"/>
      <c r="X15"/>
      <c r="Y15"/>
      <c r="Z15" s="35"/>
      <c r="AB15" s="16" t="s">
        <v>33</v>
      </c>
      <c r="AC15" s="42" t="s">
        <v>33</v>
      </c>
      <c r="AD15" s="44" t="str">
        <f t="shared" si="0"/>
        <v>●</v>
      </c>
      <c r="AE15" s="35"/>
      <c r="AG15" s="16" t="s">
        <v>33</v>
      </c>
      <c r="AH15" s="21">
        <v>81336</v>
      </c>
      <c r="AI15" s="21">
        <v>19344.8</v>
      </c>
      <c r="AJ15" s="35"/>
      <c r="AL15"/>
      <c r="AM15"/>
      <c r="AN15"/>
      <c r="AO15" s="35"/>
      <c r="AU15" s="16" t="s">
        <v>61</v>
      </c>
      <c r="AV15" s="21">
        <v>1</v>
      </c>
      <c r="AW15"/>
      <c r="AX15" s="35"/>
      <c r="AY15"/>
      <c r="AZ15"/>
      <c r="BA15"/>
      <c r="BB15" s="35"/>
      <c r="BE15"/>
      <c r="BF15"/>
      <c r="BG15"/>
      <c r="BH15" s="35"/>
    </row>
    <row r="16" spans="2:63" s="4" customFormat="1" ht="18" customHeight="1" x14ac:dyDescent="0.35">
      <c r="D16" s="36"/>
      <c r="E16" s="35"/>
      <c r="G16" s="4" t="s">
        <v>35</v>
      </c>
      <c r="H16" s="27">
        <v>20036.8</v>
      </c>
      <c r="J16" s="35"/>
      <c r="O16" s="35"/>
      <c r="Q16"/>
      <c r="R16"/>
      <c r="S16"/>
      <c r="T16" s="35"/>
      <c r="W16"/>
      <c r="X16"/>
      <c r="Y16"/>
      <c r="Z16" s="35"/>
      <c r="AB16" s="16" t="s">
        <v>35</v>
      </c>
      <c r="AC16" s="42" t="s">
        <v>35</v>
      </c>
      <c r="AD16" s="44" t="str">
        <f t="shared" si="0"/>
        <v>●</v>
      </c>
      <c r="AE16" s="35"/>
      <c r="AG16" s="16" t="s">
        <v>35</v>
      </c>
      <c r="AH16" s="21">
        <v>26172</v>
      </c>
      <c r="AI16" s="21">
        <v>6135.2</v>
      </c>
      <c r="AJ16" s="35"/>
      <c r="AL16"/>
      <c r="AM16"/>
      <c r="AN16"/>
      <c r="AO16" s="35"/>
      <c r="AU16" s="16" t="s">
        <v>55</v>
      </c>
      <c r="AV16" s="21">
        <v>1</v>
      </c>
      <c r="AW16"/>
      <c r="AX16" s="35"/>
      <c r="AY16"/>
      <c r="AZ16"/>
      <c r="BA16"/>
      <c r="BB16" s="35"/>
      <c r="BE16"/>
      <c r="BF16"/>
      <c r="BG16"/>
      <c r="BH16" s="35"/>
    </row>
    <row r="17" spans="4:60" s="4" customFormat="1" ht="18" customHeight="1" x14ac:dyDescent="0.35">
      <c r="D17" s="36"/>
      <c r="E17" s="35"/>
      <c r="G17" s="4" t="s">
        <v>36</v>
      </c>
      <c r="H17" s="27">
        <v>28740.799999999999</v>
      </c>
      <c r="J17" s="35"/>
      <c r="O17" s="35"/>
      <c r="Q17"/>
      <c r="R17"/>
      <c r="S17"/>
      <c r="T17" s="35"/>
      <c r="W17"/>
      <c r="X17"/>
      <c r="Y17"/>
      <c r="Z17" s="35"/>
      <c r="AB17" s="16" t="s">
        <v>36</v>
      </c>
      <c r="AC17" s="42" t="s">
        <v>36</v>
      </c>
      <c r="AD17" s="44" t="str">
        <f t="shared" si="0"/>
        <v>●</v>
      </c>
      <c r="AE17" s="35"/>
      <c r="AG17" s="16" t="s">
        <v>36</v>
      </c>
      <c r="AH17" s="21">
        <v>34532</v>
      </c>
      <c r="AI17" s="21">
        <v>5791.2</v>
      </c>
      <c r="AJ17" s="35"/>
      <c r="AL17"/>
      <c r="AM17"/>
      <c r="AN17"/>
      <c r="AO17" s="35"/>
      <c r="AU17" s="4" t="s">
        <v>69</v>
      </c>
      <c r="AV17" s="21">
        <v>61</v>
      </c>
      <c r="AW17"/>
      <c r="AX17" s="35"/>
      <c r="AY17"/>
      <c r="AZ17"/>
      <c r="BA17"/>
      <c r="BB17" s="35"/>
      <c r="BE17"/>
      <c r="BF17"/>
      <c r="BG17"/>
      <c r="BH17" s="35"/>
    </row>
    <row r="18" spans="4:60" s="4" customFormat="1" ht="18" customHeight="1" x14ac:dyDescent="0.35">
      <c r="D18" s="36"/>
      <c r="E18" s="35"/>
      <c r="G18" s="4" t="s">
        <v>37</v>
      </c>
      <c r="H18" s="27">
        <v>33422</v>
      </c>
      <c r="J18" s="35"/>
      <c r="O18" s="35"/>
      <c r="Q18"/>
      <c r="R18"/>
      <c r="S18"/>
      <c r="T18" s="35"/>
      <c r="W18"/>
      <c r="X18"/>
      <c r="Y18"/>
      <c r="Z18" s="35"/>
      <c r="AB18" s="16" t="s">
        <v>37</v>
      </c>
      <c r="AC18" s="42" t="s">
        <v>37</v>
      </c>
      <c r="AD18" s="44" t="str">
        <f t="shared" si="0"/>
        <v>●</v>
      </c>
      <c r="AE18" s="35"/>
      <c r="AG18" s="16" t="s">
        <v>37</v>
      </c>
      <c r="AH18" s="21">
        <v>48914</v>
      </c>
      <c r="AI18" s="21">
        <v>15492.000000000002</v>
      </c>
      <c r="AJ18" s="35"/>
      <c r="AL18"/>
      <c r="AM18"/>
      <c r="AN18"/>
      <c r="AO18" s="35"/>
      <c r="AU18"/>
      <c r="AV18"/>
      <c r="AW18"/>
      <c r="AX18" s="35"/>
      <c r="AY18"/>
      <c r="AZ18"/>
      <c r="BA18"/>
      <c r="BB18" s="35"/>
      <c r="BE18"/>
      <c r="BF18"/>
      <c r="BG18"/>
      <c r="BH18" s="35"/>
    </row>
    <row r="19" spans="4:60" s="4" customFormat="1" ht="18" customHeight="1" x14ac:dyDescent="0.35">
      <c r="D19" s="36"/>
      <c r="E19" s="35"/>
      <c r="G19" s="4" t="s">
        <v>38</v>
      </c>
      <c r="H19" s="27">
        <v>15818.5</v>
      </c>
      <c r="J19" s="35"/>
      <c r="O19" s="35"/>
      <c r="Q19"/>
      <c r="R19"/>
      <c r="S19"/>
      <c r="T19" s="35"/>
      <c r="W19"/>
      <c r="X19"/>
      <c r="Y19"/>
      <c r="Z19" s="35"/>
      <c r="AB19" s="16" t="s">
        <v>38</v>
      </c>
      <c r="AC19" s="42" t="s">
        <v>38</v>
      </c>
      <c r="AD19" s="44" t="str">
        <f t="shared" si="0"/>
        <v>●</v>
      </c>
      <c r="AE19" s="35"/>
      <c r="AG19" s="16" t="s">
        <v>38</v>
      </c>
      <c r="AH19" s="21">
        <v>23910</v>
      </c>
      <c r="AI19" s="21">
        <v>8091.5</v>
      </c>
      <c r="AJ19" s="35"/>
      <c r="AL19"/>
      <c r="AM19"/>
      <c r="AN19"/>
      <c r="AO19" s="35"/>
      <c r="AU19"/>
      <c r="AV19"/>
      <c r="AW19"/>
      <c r="AX19" s="35"/>
      <c r="AY19"/>
      <c r="AZ19"/>
      <c r="BA19"/>
      <c r="BB19" s="35"/>
      <c r="BE19"/>
      <c r="BF19"/>
      <c r="BG19"/>
      <c r="BH19" s="35"/>
    </row>
    <row r="20" spans="4:60" s="4" customFormat="1" ht="18" customHeight="1" x14ac:dyDescent="0.35">
      <c r="D20" s="36"/>
      <c r="G20" s="4" t="s">
        <v>39</v>
      </c>
      <c r="H20" s="27">
        <v>11270.7</v>
      </c>
      <c r="Q20"/>
      <c r="R20"/>
      <c r="S20"/>
      <c r="W20"/>
      <c r="X20"/>
      <c r="Y20"/>
      <c r="AB20" s="16" t="s">
        <v>39</v>
      </c>
      <c r="AC20" s="43" t="s">
        <v>39</v>
      </c>
      <c r="AD20" s="44" t="str">
        <f t="shared" si="0"/>
        <v>●</v>
      </c>
      <c r="AG20" s="16" t="s">
        <v>39</v>
      </c>
      <c r="AH20" s="21">
        <v>15861</v>
      </c>
      <c r="AI20" s="21">
        <v>4590.2999999999993</v>
      </c>
      <c r="AL20"/>
      <c r="AM20"/>
      <c r="AN20"/>
      <c r="AU20"/>
      <c r="AV20"/>
      <c r="AW20"/>
      <c r="AY20"/>
      <c r="AZ20"/>
      <c r="BA20"/>
      <c r="BE20"/>
      <c r="BF20"/>
      <c r="BG20"/>
    </row>
    <row r="21" spans="4:60" ht="15.5" x14ac:dyDescent="0.35">
      <c r="G21" s="16" t="s">
        <v>69</v>
      </c>
      <c r="H21" s="30">
        <v>264192.89999999991</v>
      </c>
      <c r="AB21" s="4" t="s">
        <v>69</v>
      </c>
      <c r="AG21" s="4" t="s">
        <v>69</v>
      </c>
      <c r="AH21" s="21">
        <v>359038</v>
      </c>
      <c r="AI21" s="21">
        <v>94845.099999999991</v>
      </c>
    </row>
  </sheetData>
  <mergeCells count="8">
    <mergeCell ref="AK2:AO2"/>
    <mergeCell ref="AT2:AX2"/>
    <mergeCell ref="F2:J2"/>
    <mergeCell ref="K2:O2"/>
    <mergeCell ref="P2:T2"/>
    <mergeCell ref="V2:Z2"/>
    <mergeCell ref="AA2:AE2"/>
    <mergeCell ref="AF2:AJ2"/>
  </mergeCell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BF82D-FF64-4CEF-9E3F-560FE5740226}">
  <sheetPr>
    <tabColor theme="0"/>
  </sheetPr>
  <dimension ref="AD8"/>
  <sheetViews>
    <sheetView showGridLines="0" showRowColHeaders="0" tabSelected="1" zoomScale="79" zoomScaleNormal="79" workbookViewId="0">
      <selection activeCell="V54" sqref="V54"/>
    </sheetView>
  </sheetViews>
  <sheetFormatPr defaultRowHeight="14.5" x14ac:dyDescent="0.35"/>
  <sheetData>
    <row r="8" spans="30:30" x14ac:dyDescent="0.35">
      <c r="AD8">
        <f>'Pivot Tables'!AX12</f>
        <v>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creator>contact@other-levels.com</dc:creator>
  <cp:lastModifiedBy>Jyzion Wade</cp:lastModifiedBy>
  <dcterms:created xsi:type="dcterms:W3CDTF">2022-10-16T10:32:46Z</dcterms:created>
  <dcterms:modified xsi:type="dcterms:W3CDTF">2023-06-27T02:15:37Z</dcterms:modified>
</cp:coreProperties>
</file>