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14400" yWindow="0" windowWidth="14400" windowHeight="17480" tabRatio="310"/>
  </bookViews>
  <sheets>
    <sheet name="Area Budget" sheetId="1" r:id="rId1"/>
    <sheet name="Timing Budget" sheetId="2" r:id="rId2"/>
  </sheets>
  <definedNames>
    <definedName name="Print_Area_1">'Area Budget'!$A$1:$E$28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2" i="1"/>
  <c r="C7" i="1"/>
  <c r="C5" i="1"/>
  <c r="C8" i="1"/>
  <c r="G7" i="2"/>
  <c r="C19" i="1"/>
  <c r="D19" i="1"/>
  <c r="D18" i="1"/>
  <c r="C16" i="1"/>
  <c r="C10" i="1"/>
  <c r="C11" i="1"/>
  <c r="C9" i="1"/>
  <c r="C6" i="1"/>
  <c r="C3" i="1"/>
  <c r="C14" i="1"/>
  <c r="H3" i="2"/>
  <c r="H4" i="2"/>
  <c r="H5" i="2"/>
  <c r="H6" i="2"/>
  <c r="D6" i="2"/>
  <c r="G6" i="2"/>
  <c r="G5" i="2"/>
  <c r="D4" i="2"/>
  <c r="G4" i="2"/>
  <c r="G3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0" i="1"/>
  <c r="B25" i="1"/>
  <c r="B26" i="1"/>
  <c r="B24" i="1"/>
  <c r="B27" i="1"/>
  <c r="D25" i="1"/>
  <c r="D26" i="1"/>
  <c r="D24" i="1"/>
  <c r="D27" i="1"/>
  <c r="B28" i="1"/>
  <c r="D17" i="1"/>
  <c r="D16" i="1"/>
</calcChain>
</file>

<file path=xl/sharedStrings.xml><?xml version="1.0" encoding="utf-8"?>
<sst xmlns="http://schemas.openxmlformats.org/spreadsheetml/2006/main" count="97" uniqueCount="68">
  <si>
    <t>Core Area Calculations</t>
  </si>
  <si>
    <t>Name of Block</t>
  </si>
  <si>
    <t>Category</t>
  </si>
  <si>
    <t>Gate/FF Count</t>
  </si>
  <si>
    <r>
      <t>Area (um</t>
    </r>
    <r>
      <rPr>
        <b/>
        <vertAlign val="superscript"/>
        <sz val="16"/>
        <color rgb="FFFFFFFF"/>
        <rFont val="Calibri"/>
        <family val="2"/>
        <charset val="1"/>
      </rPr>
      <t>2</t>
    </r>
    <r>
      <rPr>
        <b/>
        <sz val="16"/>
        <color rgb="FFFFFFFF"/>
        <rFont val="Calibri"/>
        <family val="2"/>
        <charset val="1"/>
      </rPr>
      <t>)</t>
    </r>
  </si>
  <si>
    <t>Comments</t>
  </si>
  <si>
    <t>Input Buffer Register</t>
  </si>
  <si>
    <t>Reg. w/ Reset</t>
  </si>
  <si>
    <t>Gaussian Multiply Block</t>
  </si>
  <si>
    <t>Combinational</t>
  </si>
  <si>
    <t>No gates required for bit shifting</t>
  </si>
  <si>
    <t>Gaussian Add Block</t>
  </si>
  <si>
    <t>Gaussian Buffer Register</t>
  </si>
  <si>
    <t>Gradient Calculation Block</t>
  </si>
  <si>
    <t>Magnitude Calculation Block</t>
  </si>
  <si>
    <t>NMS Selector Block</t>
  </si>
  <si>
    <t>NMS Comparator Block</t>
  </si>
  <si>
    <t>NMS Buffer Register</t>
  </si>
  <si>
    <t>Threshold/Hysteresis Logic Block</t>
  </si>
  <si>
    <t>Based on code written/mapped</t>
  </si>
  <si>
    <t>Main Controller State Register</t>
  </si>
  <si>
    <t>Main Controller Next State Logic</t>
  </si>
  <si>
    <t>Total Core Area</t>
  </si>
  <si>
    <r>
      <t>Chip Area Calculations (units in um or um</t>
    </r>
    <r>
      <rPr>
        <b/>
        <vertAlign val="superscript"/>
        <sz val="11"/>
        <color rgb="FFFFFFFF"/>
        <rFont val="Calibri"/>
        <family val="2"/>
        <charset val="1"/>
      </rPr>
      <t>2</t>
    </r>
    <r>
      <rPr>
        <b/>
        <sz val="11"/>
        <color rgb="FFFFFFFF"/>
        <rFont val="Calibri"/>
        <family val="2"/>
        <charset val="1"/>
      </rPr>
      <t>)</t>
    </r>
  </si>
  <si>
    <t>Number of I/O Pads:</t>
  </si>
  <si>
    <t>I/O Pad Dimensions:</t>
  </si>
  <si>
    <t>by</t>
  </si>
  <si>
    <t>I/O Based Padframe Dimensions:</t>
  </si>
  <si>
    <t>Core Dimensions</t>
  </si>
  <si>
    <t>Core Based Padframe Dimensions:</t>
  </si>
  <si>
    <t>Final Padframe Dimensions:</t>
  </si>
  <si>
    <t>Final Chip Area:</t>
  </si>
  <si>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</si>
  <si>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</si>
  <si>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</si>
  <si>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</si>
  <si>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</si>
  <si>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</si>
  <si>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</si>
  <si>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Off-chip SRAM</t>
  </si>
  <si>
    <t>None</t>
  </si>
  <si>
    <t>Input Buffer</t>
  </si>
  <si>
    <t>Gaussian Multiply/Add Blocks</t>
  </si>
  <si>
    <t>Gaussian Buffer</t>
  </si>
  <si>
    <t>Gradient/Magnitude Calculation Blocks</t>
  </si>
  <si>
    <t>Gradient/Magnitude Buffer</t>
  </si>
  <si>
    <t>NMS Selector/Comparator Blocks</t>
  </si>
  <si>
    <t>NMS Buffer</t>
  </si>
  <si>
    <t>Threshold/Hysteresis Block</t>
  </si>
  <si>
    <t>9*9 pixel buffer (9*9*8)</t>
  </si>
  <si>
    <t>7*7 pixel buffer (7*7*8)</t>
  </si>
  <si>
    <t>Gmag Buffer Register</t>
  </si>
  <si>
    <t>Gx Buffer Register</t>
  </si>
  <si>
    <t>Gy Buffer Register</t>
  </si>
  <si>
    <t>5*5 pixel buffer (5*5*8)</t>
  </si>
  <si>
    <t>3*3 pixel buffer (3*3*8)</t>
  </si>
  <si>
    <t>Main Controller Output Logic</t>
  </si>
  <si>
    <t xml:space="preserve">17 states (5), Main Counter (7), Count_Read_X (8), Count_Read_Y (8), Count_Write_X (8), Count_Write_Y (8) </t>
  </si>
  <si>
    <t>17 states (5)</t>
  </si>
  <si>
    <t>17 states (5), To_Write (8)</t>
  </si>
  <si>
    <t>Timer/Counter Register</t>
  </si>
  <si>
    <t>5 Timer Enables (5), (7)+(8)+(8)+(8)+(8) Counters</t>
  </si>
  <si>
    <t>To_Write Wire</t>
  </si>
  <si>
    <t>2 8*8bit multipliers (60*8*2), 8 bit adder (48), 8 bit mux (16)</t>
  </si>
  <si>
    <t>Based on full_adder design (8*6)*(9*3)</t>
  </si>
  <si>
    <t>No gates required for bit shifting , (8*6)*(7*3*2) adders</t>
  </si>
  <si>
    <t>8bit/pixel*(8-1 pixels input)*3mux*(5*3) in parallel</t>
  </si>
  <si>
    <t>8bit/pixel *(2-1 pixels input) *3mux*(5*3) in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</si>
</sst>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vertAlign val="superscript"/>
      <sz val="16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6">
    <xf numFmtId="0" fontId="0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/>
    <xf numFmtId="165" fontId="0" fillId="0" borderId="5" xfId="1" applyNumberFormat="1" applyFont="1" applyBorder="1" applyAlignment="1" applyProtection="1"/>
    <xf numFmtId="0" fontId="0" fillId="0" borderId="6" xfId="0" applyBorder="1"/>
    <xf numFmtId="0" fontId="0" fillId="0" borderId="7" xfId="0" applyFont="1" applyBorder="1"/>
    <xf numFmtId="0" fontId="0" fillId="0" borderId="8" xfId="0" applyFont="1" applyBorder="1"/>
    <xf numFmtId="165" fontId="0" fillId="0" borderId="8" xfId="1" applyNumberFormat="1" applyFont="1" applyBorder="1" applyAlignment="1" applyProtection="1"/>
    <xf numFmtId="0" fontId="0" fillId="0" borderId="9" xfId="0" applyFont="1" applyBorder="1"/>
    <xf numFmtId="0" fontId="0" fillId="0" borderId="10" xfId="0" applyFont="1" applyBorder="1"/>
    <xf numFmtId="0" fontId="0" fillId="2" borderId="11" xfId="0" applyFill="1" applyBorder="1"/>
    <xf numFmtId="165" fontId="0" fillId="0" borderId="11" xfId="1" applyNumberFormat="1" applyFont="1" applyBorder="1" applyAlignment="1" applyProtection="1"/>
    <xf numFmtId="0" fontId="0" fillId="2" borderId="12" xfId="0" applyFill="1" applyBorder="1"/>
    <xf numFmtId="0" fontId="0" fillId="0" borderId="14" xfId="0" applyFont="1" applyBorder="1"/>
    <xf numFmtId="0" fontId="0" fillId="2" borderId="3" xfId="0" applyFill="1" applyBorder="1"/>
    <xf numFmtId="0" fontId="0" fillId="0" borderId="16" xfId="0" applyFont="1" applyBorder="1"/>
    <xf numFmtId="165" fontId="0" fillId="0" borderId="17" xfId="1" applyNumberFormat="1" applyFont="1" applyBorder="1" applyAlignment="1" applyProtection="1"/>
    <xf numFmtId="0" fontId="0" fillId="0" borderId="18" xfId="0" applyFont="1" applyBorder="1" applyAlignment="1">
      <alignment horizontal="center" vertical="center"/>
    </xf>
    <xf numFmtId="165" fontId="0" fillId="0" borderId="18" xfId="1" applyNumberFormat="1" applyFont="1" applyBorder="1" applyAlignment="1" applyProtection="1"/>
    <xf numFmtId="0" fontId="0" fillId="0" borderId="19" xfId="0" applyFont="1" applyBorder="1"/>
    <xf numFmtId="165" fontId="0" fillId="0" borderId="20" xfId="1" applyNumberFormat="1" applyFont="1" applyBorder="1" applyAlignment="1" applyProtection="1"/>
    <xf numFmtId="0" fontId="0" fillId="0" borderId="21" xfId="0" applyFont="1" applyBorder="1" applyAlignment="1">
      <alignment horizontal="center" vertical="center"/>
    </xf>
    <xf numFmtId="165" fontId="0" fillId="0" borderId="21" xfId="1" applyNumberFormat="1" applyFont="1" applyBorder="1" applyAlignment="1" applyProtection="1"/>
    <xf numFmtId="0" fontId="0" fillId="0" borderId="22" xfId="0" applyFont="1" applyBorder="1"/>
    <xf numFmtId="165" fontId="0" fillId="0" borderId="23" xfId="1" applyNumberFormat="1" applyFont="1" applyBorder="1" applyAlignment="1" applyProtection="1"/>
    <xf numFmtId="0" fontId="0" fillId="0" borderId="24" xfId="0" applyFont="1" applyBorder="1" applyAlignment="1">
      <alignment horizontal="center" vertical="center"/>
    </xf>
    <xf numFmtId="165" fontId="0" fillId="0" borderId="25" xfId="1" applyNumberFormat="1" applyFont="1" applyBorder="1" applyAlignment="1" applyProtection="1"/>
    <xf numFmtId="0" fontId="0" fillId="0" borderId="26" xfId="0" applyFont="1" applyBorder="1"/>
    <xf numFmtId="0" fontId="0" fillId="2" borderId="28" xfId="0" applyFill="1" applyBorder="1"/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4" xfId="0" applyFon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5" fontId="0" fillId="0" borderId="15" xfId="1" applyNumberFormat="1" applyFont="1" applyBorder="1" applyAlignment="1" applyProtection="1">
      <alignment horizontal="center"/>
    </xf>
    <xf numFmtId="165" fontId="0" fillId="0" borderId="27" xfId="1" applyNumberFormat="1" applyFont="1" applyBorder="1" applyAlignment="1" applyProtection="1">
      <alignment horizontal="center"/>
    </xf>
    <xf numFmtId="0" fontId="0" fillId="0" borderId="36" xfId="0" applyFont="1" applyFill="1" applyBorder="1"/>
    <xf numFmtId="0" fontId="0" fillId="0" borderId="9" xfId="0" applyFont="1" applyBorder="1" applyAlignment="1">
      <alignment wrapText="1"/>
    </xf>
    <xf numFmtId="0" fontId="0" fillId="0" borderId="37" xfId="0" applyFont="1" applyFill="1" applyBorder="1"/>
    <xf numFmtId="165" fontId="0" fillId="0" borderId="0" xfId="0" applyNumberFormat="1" applyBorder="1"/>
    <xf numFmtId="0" fontId="0" fillId="0" borderId="26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8" xfId="0" applyFont="1" applyFill="1" applyBorder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A33" sqref="A33"/>
    </sheetView>
  </sheetViews>
  <sheetFormatPr baseColWidth="10" defaultRowHeight="14" x14ac:dyDescent="0"/>
  <cols>
    <col min="1" max="1" width="37.5" style="1" bestFit="1" customWidth="1"/>
    <col min="2" max="2" width="12.1640625" style="1" bestFit="1" customWidth="1"/>
    <col min="3" max="3" width="10.83203125" style="1"/>
    <col min="4" max="4" width="13.83203125" style="1" bestFit="1" customWidth="1"/>
    <col min="5" max="5" width="56.1640625" style="1" customWidth="1"/>
    <col min="6" max="6" width="56.1640625" customWidth="1"/>
  </cols>
  <sheetData>
    <row r="1" spans="1:5">
      <c r="A1" s="46" t="s">
        <v>0</v>
      </c>
      <c r="B1" s="46"/>
      <c r="C1" s="46"/>
      <c r="D1" s="46"/>
      <c r="E1" s="46"/>
    </row>
    <row r="2" spans="1:5" s="6" customFormat="1" ht="43.5" customHeight="1">
      <c r="A2" s="2" t="s">
        <v>1</v>
      </c>
      <c r="B2" s="3" t="s">
        <v>2</v>
      </c>
      <c r="C2" s="4" t="s">
        <v>3</v>
      </c>
      <c r="D2" s="3" t="s">
        <v>4</v>
      </c>
      <c r="E2" s="5" t="s">
        <v>5</v>
      </c>
    </row>
    <row r="3" spans="1:5">
      <c r="A3" s="7" t="s">
        <v>6</v>
      </c>
      <c r="B3" s="8" t="s">
        <v>7</v>
      </c>
      <c r="C3" s="8">
        <f>9*9*8</f>
        <v>648</v>
      </c>
      <c r="D3" s="9">
        <f t="shared" ref="D3:D19" si="0">IF(B3="Combinational",C3*500*1.5,IF(B3="Reg. w/ Reset",C3*1600*1.5,IF(B3="Reg. w/o Reset",C3*900*1.5,IF(B3="On-chip SRAM",C3*50*1.5,"N/A"))))</f>
        <v>1555200</v>
      </c>
      <c r="E3" s="10" t="s">
        <v>49</v>
      </c>
    </row>
    <row r="4" spans="1:5">
      <c r="A4" s="11" t="s">
        <v>8</v>
      </c>
      <c r="B4" s="12" t="s">
        <v>9</v>
      </c>
      <c r="C4" s="12">
        <v>0</v>
      </c>
      <c r="D4" s="13">
        <f t="shared" si="0"/>
        <v>0</v>
      </c>
      <c r="E4" s="14" t="s">
        <v>10</v>
      </c>
    </row>
    <row r="5" spans="1:5">
      <c r="A5" s="11" t="s">
        <v>11</v>
      </c>
      <c r="B5" s="12" t="s">
        <v>9</v>
      </c>
      <c r="C5" s="12">
        <f>8*6*9*3</f>
        <v>1296</v>
      </c>
      <c r="D5" s="13">
        <f t="shared" si="0"/>
        <v>972000</v>
      </c>
      <c r="E5" s="14" t="s">
        <v>64</v>
      </c>
    </row>
    <row r="6" spans="1:5" ht="15" thickTop="1">
      <c r="A6" s="11" t="s">
        <v>12</v>
      </c>
      <c r="B6" s="8" t="s">
        <v>7</v>
      </c>
      <c r="C6" s="12">
        <f>7*7*8</f>
        <v>392</v>
      </c>
      <c r="D6" s="13">
        <f t="shared" si="0"/>
        <v>940800</v>
      </c>
      <c r="E6" s="14" t="s">
        <v>50</v>
      </c>
    </row>
    <row r="7" spans="1:5">
      <c r="A7" s="11" t="s">
        <v>13</v>
      </c>
      <c r="B7" s="12" t="s">
        <v>9</v>
      </c>
      <c r="C7" s="12">
        <f>8*6*21*2</f>
        <v>2016</v>
      </c>
      <c r="D7" s="13">
        <f t="shared" si="0"/>
        <v>1512000</v>
      </c>
      <c r="E7" s="14" t="s">
        <v>65</v>
      </c>
    </row>
    <row r="8" spans="1:5">
      <c r="A8" s="11" t="s">
        <v>14</v>
      </c>
      <c r="B8" s="12" t="s">
        <v>9</v>
      </c>
      <c r="C8" s="56">
        <f>(60*8*2)+48+16</f>
        <v>1024</v>
      </c>
      <c r="D8" s="13">
        <f t="shared" si="0"/>
        <v>768000</v>
      </c>
      <c r="E8" s="14" t="s">
        <v>63</v>
      </c>
    </row>
    <row r="9" spans="1:5">
      <c r="A9" s="11" t="s">
        <v>51</v>
      </c>
      <c r="B9" s="8" t="s">
        <v>7</v>
      </c>
      <c r="C9" s="12">
        <f>5*5*8</f>
        <v>200</v>
      </c>
      <c r="D9" s="13">
        <f t="shared" si="0"/>
        <v>480000</v>
      </c>
      <c r="E9" s="14" t="s">
        <v>54</v>
      </c>
    </row>
    <row r="10" spans="1:5" ht="16" thickTop="1" thickBot="1">
      <c r="A10" s="11" t="s">
        <v>52</v>
      </c>
      <c r="B10" s="8" t="s">
        <v>7</v>
      </c>
      <c r="C10" s="12">
        <f t="shared" ref="C10:C11" si="1">5*5*8</f>
        <v>200</v>
      </c>
      <c r="D10" s="13">
        <f t="shared" si="0"/>
        <v>480000</v>
      </c>
      <c r="E10" s="14" t="s">
        <v>54</v>
      </c>
    </row>
    <row r="11" spans="1:5" ht="15" thickTop="1">
      <c r="A11" s="11" t="s">
        <v>53</v>
      </c>
      <c r="B11" s="8" t="s">
        <v>7</v>
      </c>
      <c r="C11" s="12">
        <f t="shared" si="1"/>
        <v>200</v>
      </c>
      <c r="D11" s="13">
        <f t="shared" si="0"/>
        <v>480000</v>
      </c>
      <c r="E11" s="14" t="s">
        <v>54</v>
      </c>
    </row>
    <row r="12" spans="1:5">
      <c r="A12" s="11" t="s">
        <v>15</v>
      </c>
      <c r="B12" s="12" t="s">
        <v>9</v>
      </c>
      <c r="C12" s="12">
        <f>8*7*3*15</f>
        <v>2520</v>
      </c>
      <c r="D12" s="13">
        <f t="shared" si="0"/>
        <v>1890000</v>
      </c>
      <c r="E12" s="14" t="s">
        <v>66</v>
      </c>
    </row>
    <row r="13" spans="1:5">
      <c r="A13" s="11" t="s">
        <v>16</v>
      </c>
      <c r="B13" s="12" t="s">
        <v>9</v>
      </c>
      <c r="C13" s="12">
        <f>8*1*3*15</f>
        <v>360</v>
      </c>
      <c r="D13" s="13">
        <f t="shared" si="0"/>
        <v>270000</v>
      </c>
      <c r="E13" s="14" t="s">
        <v>67</v>
      </c>
    </row>
    <row r="14" spans="1:5" ht="15" thickTop="1">
      <c r="A14" s="11" t="s">
        <v>17</v>
      </c>
      <c r="B14" s="8" t="s">
        <v>7</v>
      </c>
      <c r="C14" s="12">
        <f>3*3*8</f>
        <v>72</v>
      </c>
      <c r="D14" s="13">
        <f t="shared" si="0"/>
        <v>172800</v>
      </c>
      <c r="E14" s="14" t="s">
        <v>55</v>
      </c>
    </row>
    <row r="15" spans="1:5" ht="15" thickBot="1">
      <c r="A15" s="11" t="s">
        <v>18</v>
      </c>
      <c r="B15" s="12" t="s">
        <v>9</v>
      </c>
      <c r="C15" s="12">
        <v>41</v>
      </c>
      <c r="D15" s="13">
        <f t="shared" si="0"/>
        <v>30750</v>
      </c>
      <c r="E15" s="14" t="s">
        <v>19</v>
      </c>
    </row>
    <row r="16" spans="1:5" ht="29" thickTop="1">
      <c r="A16" s="11" t="s">
        <v>20</v>
      </c>
      <c r="B16" s="8" t="s">
        <v>7</v>
      </c>
      <c r="C16" s="12">
        <f>5+7+8+8+8+8</f>
        <v>44</v>
      </c>
      <c r="D16" s="13">
        <f t="shared" si="0"/>
        <v>105600</v>
      </c>
      <c r="E16" s="51" t="s">
        <v>57</v>
      </c>
    </row>
    <row r="17" spans="1:5">
      <c r="A17" s="11" t="s">
        <v>21</v>
      </c>
      <c r="B17" s="12" t="s">
        <v>9</v>
      </c>
      <c r="C17" s="12">
        <v>5</v>
      </c>
      <c r="D17" s="13">
        <f>IF(B17="Combinational",C17*500*1.5,IF(B17="Reg. w/ Reset",C17*1600*1.5,IF(B17="Reg. w/o Reset",C17*900*1.5,IF(B17="On-chip SRAM",C17*50*1.5,"N/A"))))</f>
        <v>3750</v>
      </c>
      <c r="E17" s="14" t="s">
        <v>58</v>
      </c>
    </row>
    <row r="18" spans="1:5" ht="15" thickBot="1">
      <c r="A18" s="50" t="s">
        <v>56</v>
      </c>
      <c r="B18" s="12" t="s">
        <v>9</v>
      </c>
      <c r="C18" s="1">
        <v>13</v>
      </c>
      <c r="D18" s="13">
        <f>IF(B18="Combinational",C18*500*1.5,IF(B18="Reg. w/ Reset",C18*1600*1.5,IF(B18="Reg. w/o Reset",C18*900*1.5,IF(B18="On-chip SRAM",C18*50*1.5,"N/A"))))</f>
        <v>9750</v>
      </c>
      <c r="E18" s="14" t="s">
        <v>59</v>
      </c>
    </row>
    <row r="19" spans="1:5" ht="16" thickTop="1" thickBot="1">
      <c r="A19" s="50" t="s">
        <v>60</v>
      </c>
      <c r="B19" s="8" t="s">
        <v>7</v>
      </c>
      <c r="C19" s="1">
        <f>5+7+32</f>
        <v>44</v>
      </c>
      <c r="D19" s="13">
        <f t="shared" si="0"/>
        <v>105600</v>
      </c>
      <c r="E19" s="52" t="s">
        <v>61</v>
      </c>
    </row>
    <row r="20" spans="1:5" ht="15" thickBot="1">
      <c r="A20" s="15" t="s">
        <v>22</v>
      </c>
      <c r="B20" s="16"/>
      <c r="C20" s="16"/>
      <c r="D20" s="17">
        <f>SUM(D3:D15)</f>
        <v>9551550</v>
      </c>
      <c r="E20" s="18"/>
    </row>
    <row r="21" spans="1:5" ht="16">
      <c r="A21" s="47" t="s">
        <v>23</v>
      </c>
      <c r="B21" s="47"/>
      <c r="C21" s="47"/>
      <c r="D21" s="47"/>
      <c r="E21" s="47"/>
    </row>
    <row r="22" spans="1:5">
      <c r="A22" s="19" t="s">
        <v>24</v>
      </c>
      <c r="B22" s="48">
        <v>98</v>
      </c>
      <c r="C22" s="48"/>
      <c r="D22" s="48"/>
      <c r="E22" s="20"/>
    </row>
    <row r="23" spans="1:5">
      <c r="A23" s="21" t="s">
        <v>25</v>
      </c>
      <c r="B23" s="22">
        <v>90</v>
      </c>
      <c r="C23" s="23" t="s">
        <v>26</v>
      </c>
      <c r="D23" s="24">
        <v>300</v>
      </c>
      <c r="E23" s="20"/>
    </row>
    <row r="24" spans="1:5">
      <c r="A24" s="21" t="s">
        <v>27</v>
      </c>
      <c r="B24" s="22">
        <f>($B$22/4)*B23+2*D23</f>
        <v>2805</v>
      </c>
      <c r="C24" s="23" t="s">
        <v>26</v>
      </c>
      <c r="D24" s="24">
        <f>($B$22/4)*B23+2*D23</f>
        <v>2805</v>
      </c>
      <c r="E24" s="20"/>
    </row>
    <row r="25" spans="1:5">
      <c r="A25" s="21" t="s">
        <v>28</v>
      </c>
      <c r="B25" s="22">
        <f>SQRT($D$20)</f>
        <v>3090.5582020081742</v>
      </c>
      <c r="C25" s="23" t="s">
        <v>26</v>
      </c>
      <c r="D25" s="24">
        <f>SQRT($D$20)</f>
        <v>3090.5582020081742</v>
      </c>
      <c r="E25" s="20"/>
    </row>
    <row r="26" spans="1:5">
      <c r="A26" s="25" t="s">
        <v>29</v>
      </c>
      <c r="B26" s="26">
        <f>B25+3*$D$23</f>
        <v>3990.5582020081742</v>
      </c>
      <c r="C26" s="27" t="s">
        <v>26</v>
      </c>
      <c r="D26" s="28">
        <f>D25+3*$D$23</f>
        <v>3990.5582020081742</v>
      </c>
      <c r="E26" s="20"/>
    </row>
    <row r="27" spans="1:5">
      <c r="A27" s="29" t="s">
        <v>30</v>
      </c>
      <c r="B27" s="30">
        <f>MAX(B26,B24)</f>
        <v>3990.5582020081742</v>
      </c>
      <c r="C27" s="31" t="s">
        <v>26</v>
      </c>
      <c r="D27" s="32">
        <f>MAX(D26,D24)</f>
        <v>3990.5582020081742</v>
      </c>
      <c r="E27" s="20"/>
    </row>
    <row r="28" spans="1:5">
      <c r="A28" s="33" t="s">
        <v>31</v>
      </c>
      <c r="B28" s="49">
        <f>B27*D27</f>
        <v>15924554.763614712</v>
      </c>
      <c r="C28" s="49"/>
      <c r="D28" s="49"/>
      <c r="E28" s="34"/>
    </row>
    <row r="33" spans="1:2">
      <c r="A33" s="53"/>
      <c r="B33" s="53"/>
    </row>
    <row r="34" spans="1:2">
      <c r="A34" s="53"/>
      <c r="B34" s="53"/>
    </row>
    <row r="35" spans="1:2">
      <c r="A35" s="53"/>
      <c r="B35" s="53"/>
    </row>
    <row r="36" spans="1:2">
      <c r="A36" s="53"/>
      <c r="B36" s="53"/>
    </row>
    <row r="37" spans="1:2">
      <c r="A37" s="53"/>
      <c r="B37" s="53"/>
    </row>
    <row r="38" spans="1:2">
      <c r="A38" s="53"/>
      <c r="B38" s="53"/>
    </row>
  </sheetData>
  <mergeCells count="4">
    <mergeCell ref="A1:E1"/>
    <mergeCell ref="A21:E21"/>
    <mergeCell ref="B22:D22"/>
    <mergeCell ref="B28:D28"/>
  </mergeCells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3" sqref="F13"/>
    </sheetView>
  </sheetViews>
  <sheetFormatPr baseColWidth="10" defaultRowHeight="14" x14ac:dyDescent="0"/>
  <cols>
    <col min="2" max="2" width="15.1640625" customWidth="1"/>
    <col min="3" max="3" width="16.83203125" customWidth="1"/>
    <col min="4" max="4" width="15.33203125" customWidth="1"/>
    <col min="6" max="6" width="21" customWidth="1"/>
    <col min="7" max="7" width="14.33203125" customWidth="1"/>
    <col min="8" max="8" width="16" customWidth="1"/>
  </cols>
  <sheetData>
    <row r="1" spans="1:8" s="38" customFormat="1" ht="50" customHeight="1">
      <c r="A1" s="35" t="s">
        <v>32</v>
      </c>
      <c r="B1" s="36" t="s">
        <v>33</v>
      </c>
      <c r="C1" s="35" t="s">
        <v>34</v>
      </c>
      <c r="D1" s="36" t="s">
        <v>33</v>
      </c>
      <c r="E1" s="35" t="s">
        <v>35</v>
      </c>
      <c r="F1" s="36" t="s">
        <v>36</v>
      </c>
      <c r="G1" s="37" t="s">
        <v>37</v>
      </c>
      <c r="H1" s="37" t="s">
        <v>38</v>
      </c>
    </row>
    <row r="2" spans="1:8" ht="28">
      <c r="A2" s="39" t="s">
        <v>39</v>
      </c>
      <c r="B2" s="40">
        <v>10</v>
      </c>
      <c r="C2" s="39" t="s">
        <v>40</v>
      </c>
      <c r="D2" s="40">
        <v>0</v>
      </c>
      <c r="E2" s="39" t="s">
        <v>41</v>
      </c>
      <c r="F2" s="40">
        <v>0.2</v>
      </c>
      <c r="G2" s="41">
        <f>SUM(F2,B2,D2)</f>
        <v>10.199999999999999</v>
      </c>
      <c r="H2" s="41">
        <v>10</v>
      </c>
    </row>
    <row r="3" spans="1:8" ht="28">
      <c r="A3" s="42" t="s">
        <v>41</v>
      </c>
      <c r="B3" s="43">
        <v>0.2</v>
      </c>
      <c r="C3" s="42" t="s">
        <v>42</v>
      </c>
      <c r="D3" s="43">
        <v>4.8</v>
      </c>
      <c r="E3" s="42" t="s">
        <v>43</v>
      </c>
      <c r="F3" s="43">
        <v>0.2</v>
      </c>
      <c r="G3" s="41">
        <f>SUM(F3,B3,D3)</f>
        <v>5.2</v>
      </c>
      <c r="H3" s="44">
        <f>H2</f>
        <v>10</v>
      </c>
    </row>
    <row r="4" spans="1:8" ht="42">
      <c r="A4" s="42" t="s">
        <v>43</v>
      </c>
      <c r="B4" s="43">
        <v>0.2</v>
      </c>
      <c r="C4" s="42" t="s">
        <v>44</v>
      </c>
      <c r="D4" s="43">
        <f>3.8+2</f>
        <v>5.8</v>
      </c>
      <c r="E4" s="42" t="s">
        <v>45</v>
      </c>
      <c r="F4" s="43">
        <v>0.2</v>
      </c>
      <c r="G4" s="41">
        <f>SUM(F4,B4,D4)</f>
        <v>6.2</v>
      </c>
      <c r="H4" s="44">
        <f>H3</f>
        <v>10</v>
      </c>
    </row>
    <row r="5" spans="1:8" ht="42">
      <c r="A5" s="42" t="s">
        <v>45</v>
      </c>
      <c r="B5" s="43">
        <v>0.2</v>
      </c>
      <c r="C5" s="42" t="s">
        <v>46</v>
      </c>
      <c r="D5" s="43">
        <v>2.8</v>
      </c>
      <c r="E5" s="42" t="s">
        <v>47</v>
      </c>
      <c r="F5" s="43">
        <v>0.2</v>
      </c>
      <c r="G5" s="41">
        <f>SUM(F5,B5,D5)</f>
        <v>3.1999999999999997</v>
      </c>
      <c r="H5" s="44">
        <f>H4</f>
        <v>10</v>
      </c>
    </row>
    <row r="6" spans="1:8" ht="28">
      <c r="A6" s="42" t="s">
        <v>47</v>
      </c>
      <c r="B6" s="43">
        <v>0.2</v>
      </c>
      <c r="C6" s="42" t="s">
        <v>48</v>
      </c>
      <c r="D6" s="43">
        <f>7*0.2</f>
        <v>1.4000000000000001</v>
      </c>
      <c r="E6" s="42" t="s">
        <v>62</v>
      </c>
      <c r="F6" s="43">
        <v>0</v>
      </c>
      <c r="G6" s="44">
        <f>SUM(F6,B6,D6)</f>
        <v>1.6</v>
      </c>
      <c r="H6" s="44">
        <f>H5</f>
        <v>10</v>
      </c>
    </row>
    <row r="7" spans="1:8" ht="29" thickBot="1">
      <c r="A7" s="54" t="s">
        <v>62</v>
      </c>
      <c r="B7" s="55">
        <v>0</v>
      </c>
      <c r="C7" s="54" t="s">
        <v>40</v>
      </c>
      <c r="D7" s="55">
        <v>0</v>
      </c>
      <c r="E7" s="54" t="s">
        <v>39</v>
      </c>
      <c r="F7" s="55">
        <v>10</v>
      </c>
      <c r="G7" s="45">
        <f>SUM(F7,B7,D7)</f>
        <v>10</v>
      </c>
      <c r="H7" s="45">
        <v>10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Budget</vt:lpstr>
      <vt:lpstr>Timing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Nielsen</cp:lastModifiedBy>
  <cp:revision>0</cp:revision>
  <dcterms:created xsi:type="dcterms:W3CDTF">2013-11-05T20:29:38Z</dcterms:created>
  <dcterms:modified xsi:type="dcterms:W3CDTF">2013-11-12T18:51:00Z</dcterms:modified>
</cp:coreProperties>
</file>