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8800" windowHeight="17480" tabRatio="310"/>
  </bookViews>
  <sheets>
    <sheet name="Area Budget" sheetId="1" r:id="rId1"/>
    <sheet name="Timing Budget" sheetId="2" r:id="rId2"/>
  </sheets>
  <definedNames>
    <definedName name="Print_Area_1">'Area Budget'!$A$1:$E$33</definedName>
  </definedNames>
  <calcPr calcId="140001" iterateDelta="1E-4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/>
  <c r="C5" i="1"/>
  <c r="C11" i="1"/>
  <c r="C17" i="1"/>
  <c r="C6" i="1"/>
  <c r="C3" i="1"/>
  <c r="H3" i="2"/>
  <c r="H4" i="2"/>
  <c r="H5" i="2"/>
  <c r="H6" i="2"/>
  <c r="D6" i="2"/>
  <c r="G6" i="2"/>
  <c r="G5" i="2"/>
  <c r="D4" i="2"/>
  <c r="G4" i="2"/>
  <c r="G3" i="2"/>
  <c r="G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5" i="1"/>
  <c r="B30" i="1"/>
  <c r="B31" i="1"/>
  <c r="B29" i="1"/>
  <c r="B32" i="1"/>
  <c r="D30" i="1"/>
  <c r="D31" i="1"/>
  <c r="D29" i="1"/>
  <c r="D32" i="1"/>
  <c r="B33" i="1"/>
  <c r="D24" i="1"/>
  <c r="D23" i="1"/>
</calcChain>
</file>

<file path=xl/sharedStrings.xml><?xml version="1.0" encoding="utf-8"?>
<sst xmlns="http://schemas.openxmlformats.org/spreadsheetml/2006/main" count="104" uniqueCount="73">
  <si>
    <t>Core Area Calculations</t>
  </si>
  <si>
    <t>Name of Block</t>
  </si>
  <si>
    <t>Category</t>
  </si>
  <si>
    <t>Gate/FF Count</t>
  </si>
  <si>
    <r>
      <t>Area (um</t>
    </r>
    <r>
      <rPr>
        <b/>
        <vertAlign val="superscript"/>
        <sz val="16"/>
        <color rgb="FFFFFFFF"/>
        <rFont val="Calibri"/>
        <family val="2"/>
        <charset val="1"/>
      </rPr>
      <t>2</t>
    </r>
    <r>
      <rPr>
        <b/>
        <sz val="16"/>
        <color rgb="FFFFFFFF"/>
        <rFont val="Calibri"/>
        <family val="2"/>
        <charset val="1"/>
      </rPr>
      <t>)</t>
    </r>
  </si>
  <si>
    <t>Comments</t>
  </si>
  <si>
    <t>Input Buffer Register</t>
  </si>
  <si>
    <t>Reg. w/ Reset</t>
  </si>
  <si>
    <t>Gaussian Multiply Block</t>
  </si>
  <si>
    <t>Combinational</t>
  </si>
  <si>
    <t>No gates required for bit shifting</t>
  </si>
  <si>
    <t>Gaussian Add Block</t>
  </si>
  <si>
    <t>Gaussian Buffer Register</t>
  </si>
  <si>
    <t>Gaussian Controller State Register</t>
  </si>
  <si>
    <t>2 for states, 14 for counter</t>
  </si>
  <si>
    <t>Gaussian Controller Next State Logic</t>
  </si>
  <si>
    <t>Gradient Calculation Block</t>
  </si>
  <si>
    <t>9 8bitx8bit multipliers and 9 8bit adders</t>
  </si>
  <si>
    <t>Magnitude Calculation Block</t>
  </si>
  <si>
    <t>Gradient/Magnitude Buffer Register</t>
  </si>
  <si>
    <t>Gradient/Magnitude Controller State Register</t>
  </si>
  <si>
    <t>Gradient/Magnitude Controller Next State Logic</t>
  </si>
  <si>
    <t>NMS 3x3 Window Register</t>
  </si>
  <si>
    <t>NMS Selector Block</t>
  </si>
  <si>
    <t>NMS Comparator Block</t>
  </si>
  <si>
    <t>NMS Buffer Register</t>
  </si>
  <si>
    <t>NMS Controller State Register</t>
  </si>
  <si>
    <t>NMS Controller Next State Logic</t>
  </si>
  <si>
    <t>Threshold/Hysteresis Logic Block</t>
  </si>
  <si>
    <t>Based on code written/mapped</t>
  </si>
  <si>
    <t>Threshold/Hysteresis Controller State Register</t>
  </si>
  <si>
    <t>Threshold/Hysteresis Controller Next State Logic</t>
  </si>
  <si>
    <t>Main Controller State Register</t>
  </si>
  <si>
    <t>1 SRAM read/write, 2*3 buffer control, 14 pixel id</t>
  </si>
  <si>
    <t>Main Controller Next State Logic</t>
  </si>
  <si>
    <t>Total Core Area</t>
  </si>
  <si>
    <r>
      <t>Chip Area Calculations (units in um or um</t>
    </r>
    <r>
      <rPr>
        <b/>
        <vertAlign val="superscript"/>
        <sz val="11"/>
        <color rgb="FFFFFFFF"/>
        <rFont val="Calibri"/>
        <family val="2"/>
        <charset val="1"/>
      </rPr>
      <t>2</t>
    </r>
    <r>
      <rPr>
        <b/>
        <sz val="11"/>
        <color rgb="FFFFFFFF"/>
        <rFont val="Calibri"/>
        <family val="2"/>
        <charset val="1"/>
      </rPr>
      <t>)</t>
    </r>
  </si>
  <si>
    <t>Number of I/O Pads:</t>
  </si>
  <si>
    <t>I/O Pad Dimensions:</t>
  </si>
  <si>
    <t>by</t>
  </si>
  <si>
    <t>I/O Based Padframe Dimensions:</t>
  </si>
  <si>
    <t>Core Dimensions</t>
  </si>
  <si>
    <t>Core Based Padframe Dimensions:</t>
  </si>
  <si>
    <t>Final Padframe Dimensions:</t>
  </si>
  <si>
    <t>Final Chip Area:</t>
  </si>
  <si>
    <t>Starting Component</t>
  </si>
  <si>
    <t>Propagation Delay (ns)</t>
  </si>
  <si>
    <t>Combinational Logic</t>
  </si>
  <si>
    <t>Ending Component</t>
  </si>
  <si>
    <t>Setup Time or Propagation Delay (ns)</t>
  </si>
  <si>
    <t>Total Path Delay (ns)</t>
  </si>
  <si>
    <t>Target Clock Period (ns)</t>
  </si>
  <si>
    <t>Off-chip SRAM</t>
  </si>
  <si>
    <t>None</t>
  </si>
  <si>
    <t>Input Buffer</t>
  </si>
  <si>
    <t>Gaussian Multiply/Add Blocks</t>
  </si>
  <si>
    <t>Gaussian Buffer</t>
  </si>
  <si>
    <t>Gradient/Magnitude Calculation Blocks</t>
  </si>
  <si>
    <t>Gradient/Magnitude Buffer</t>
  </si>
  <si>
    <t>NMS Selector/Comparator Blocks</t>
  </si>
  <si>
    <t>NMS Buffer</t>
  </si>
  <si>
    <t>Threshold/Hysteresis Block</t>
  </si>
  <si>
    <t>9*3pixel buffer (9*3*8)</t>
  </si>
  <si>
    <t>7*3pixel buffer (7*3*8)</t>
  </si>
  <si>
    <t>3*3pixel buffer (3*3*8)</t>
  </si>
  <si>
    <t>5*3pixel buffer (5*3*8)</t>
  </si>
  <si>
    <t>2 for states, 5 for counter</t>
  </si>
  <si>
    <t>2 for states, 4 for counter</t>
  </si>
  <si>
    <t>Based on full_adder design (8*6*27)</t>
  </si>
  <si>
    <t>8bit/pixel*(8-1 pixels input)*3mux</t>
  </si>
  <si>
    <t>8bit/pixel *(2-1 pixels input) *3mux</t>
  </si>
  <si>
    <t>3*3 pixels * 8 bits/pixel</t>
  </si>
  <si>
    <t>2 8*8bit multipliers (64), 8 bit adder (48), 8 bit mux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</si>
</sst>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10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vertAlign val="superscript"/>
      <sz val="16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165" fontId="0" fillId="0" borderId="27" xfId="1" applyNumberFormat="1" applyFont="1" applyBorder="1" applyAlignment="1" applyProtection="1">
      <alignment horizontal="center"/>
    </xf>
    <xf numFmtId="165" fontId="0" fillId="0" borderId="15" xfId="1" applyNumberFormat="1" applyFont="1" applyBorder="1" applyAlignment="1" applyProtection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/>
    <xf numFmtId="165" fontId="0" fillId="0" borderId="5" xfId="1" applyNumberFormat="1" applyFont="1" applyBorder="1" applyAlignment="1" applyProtection="1"/>
    <xf numFmtId="0" fontId="0" fillId="0" borderId="6" xfId="0" applyBorder="1"/>
    <xf numFmtId="0" fontId="0" fillId="0" borderId="7" xfId="0" applyFont="1" applyBorder="1"/>
    <xf numFmtId="0" fontId="0" fillId="0" borderId="8" xfId="0" applyFont="1" applyBorder="1"/>
    <xf numFmtId="165" fontId="0" fillId="0" borderId="8" xfId="1" applyNumberFormat="1" applyFont="1" applyBorder="1" applyAlignment="1" applyProtection="1"/>
    <xf numFmtId="0" fontId="0" fillId="0" borderId="9" xfId="0" applyFont="1" applyBorder="1"/>
    <xf numFmtId="0" fontId="0" fillId="0" borderId="10" xfId="0" applyFont="1" applyBorder="1"/>
    <xf numFmtId="0" fontId="0" fillId="2" borderId="11" xfId="0" applyFill="1" applyBorder="1"/>
    <xf numFmtId="165" fontId="0" fillId="0" borderId="11" xfId="1" applyNumberFormat="1" applyFont="1" applyBorder="1" applyAlignment="1" applyProtection="1"/>
    <xf numFmtId="0" fontId="0" fillId="2" borderId="12" xfId="0" applyFill="1" applyBorder="1"/>
    <xf numFmtId="0" fontId="0" fillId="0" borderId="14" xfId="0" applyFont="1" applyBorder="1"/>
    <xf numFmtId="0" fontId="0" fillId="2" borderId="3" xfId="0" applyFill="1" applyBorder="1"/>
    <xf numFmtId="0" fontId="0" fillId="0" borderId="16" xfId="0" applyFont="1" applyBorder="1"/>
    <xf numFmtId="165" fontId="0" fillId="0" borderId="17" xfId="1" applyNumberFormat="1" applyFont="1" applyBorder="1" applyAlignment="1" applyProtection="1"/>
    <xf numFmtId="0" fontId="0" fillId="0" borderId="18" xfId="0" applyFont="1" applyBorder="1" applyAlignment="1">
      <alignment horizontal="center" vertical="center"/>
    </xf>
    <xf numFmtId="165" fontId="0" fillId="0" borderId="18" xfId="1" applyNumberFormat="1" applyFont="1" applyBorder="1" applyAlignment="1" applyProtection="1"/>
    <xf numFmtId="0" fontId="0" fillId="0" borderId="19" xfId="0" applyFont="1" applyBorder="1"/>
    <xf numFmtId="165" fontId="0" fillId="0" borderId="20" xfId="1" applyNumberFormat="1" applyFont="1" applyBorder="1" applyAlignment="1" applyProtection="1"/>
    <xf numFmtId="0" fontId="0" fillId="0" borderId="21" xfId="0" applyFont="1" applyBorder="1" applyAlignment="1">
      <alignment horizontal="center" vertical="center"/>
    </xf>
    <xf numFmtId="165" fontId="0" fillId="0" borderId="21" xfId="1" applyNumberFormat="1" applyFont="1" applyBorder="1" applyAlignment="1" applyProtection="1"/>
    <xf numFmtId="0" fontId="0" fillId="0" borderId="22" xfId="0" applyFont="1" applyBorder="1"/>
    <xf numFmtId="165" fontId="0" fillId="0" borderId="23" xfId="1" applyNumberFormat="1" applyFont="1" applyBorder="1" applyAlignment="1" applyProtection="1"/>
    <xf numFmtId="0" fontId="0" fillId="0" borderId="24" xfId="0" applyFont="1" applyBorder="1" applyAlignment="1">
      <alignment horizontal="center" vertical="center"/>
    </xf>
    <xf numFmtId="165" fontId="0" fillId="0" borderId="25" xfId="1" applyNumberFormat="1" applyFont="1" applyBorder="1" applyAlignment="1" applyProtection="1"/>
    <xf numFmtId="0" fontId="0" fillId="0" borderId="26" xfId="0" applyFont="1" applyBorder="1"/>
    <xf numFmtId="0" fontId="0" fillId="2" borderId="28" xfId="0" applyFill="1" applyBorder="1"/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14" xfId="0" applyFont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33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28" xfId="0" applyBorder="1" applyAlignment="1">
      <alignment wrapText="1"/>
    </xf>
    <xf numFmtId="0" fontId="0" fillId="0" borderId="36" xfId="0" applyBorder="1" applyAlignment="1">
      <alignment wrapText="1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F38" sqref="F38"/>
    </sheetView>
  </sheetViews>
  <sheetFormatPr baseColWidth="10" defaultRowHeight="15" x14ac:dyDescent="0"/>
  <cols>
    <col min="1" max="1" width="37.5" style="5" bestFit="1" customWidth="1"/>
    <col min="2" max="2" width="12.1640625" style="5" bestFit="1" customWidth="1"/>
    <col min="3" max="3" width="10.83203125" style="5"/>
    <col min="4" max="4" width="13.83203125" style="5" bestFit="1" customWidth="1"/>
    <col min="5" max="5" width="42.83203125" style="5" bestFit="1" customWidth="1"/>
  </cols>
  <sheetData>
    <row r="1" spans="1:5" ht="14">
      <c r="A1" s="4" t="s">
        <v>0</v>
      </c>
      <c r="B1" s="4"/>
      <c r="C1" s="4"/>
      <c r="D1" s="4"/>
      <c r="E1" s="4"/>
    </row>
    <row r="2" spans="1:5" s="10" customFormat="1" ht="43.5" customHeight="1">
      <c r="A2" s="6" t="s">
        <v>1</v>
      </c>
      <c r="B2" s="7" t="s">
        <v>2</v>
      </c>
      <c r="C2" s="8" t="s">
        <v>3</v>
      </c>
      <c r="D2" s="7" t="s">
        <v>4</v>
      </c>
      <c r="E2" s="9" t="s">
        <v>5</v>
      </c>
    </row>
    <row r="3" spans="1:5" ht="14">
      <c r="A3" s="11" t="s">
        <v>6</v>
      </c>
      <c r="B3" s="12" t="s">
        <v>7</v>
      </c>
      <c r="C3" s="12">
        <f>9*3*8</f>
        <v>216</v>
      </c>
      <c r="D3" s="13">
        <f t="shared" ref="D3:D24" si="0">IF(B3="Combinational",C3*500*1.5,IF(B3="Reg. w/ Reset",C3*1600*1.5,IF(B3="Reg. w/o Reset",C3*900*1.5,IF(B3="On-chip SRAM",C3*50*1.5,"N/A"))))</f>
        <v>518400</v>
      </c>
      <c r="E3" s="14" t="s">
        <v>62</v>
      </c>
    </row>
    <row r="4" spans="1:5" ht="14">
      <c r="A4" s="15" t="s">
        <v>8</v>
      </c>
      <c r="B4" s="16" t="s">
        <v>9</v>
      </c>
      <c r="C4" s="16">
        <v>0</v>
      </c>
      <c r="D4" s="17">
        <f t="shared" si="0"/>
        <v>0</v>
      </c>
      <c r="E4" s="18" t="s">
        <v>10</v>
      </c>
    </row>
    <row r="5" spans="1:5" ht="14">
      <c r="A5" s="15" t="s">
        <v>11</v>
      </c>
      <c r="B5" s="16" t="s">
        <v>9</v>
      </c>
      <c r="C5" s="16">
        <f>8*6*27</f>
        <v>1296</v>
      </c>
      <c r="D5" s="17">
        <f t="shared" si="0"/>
        <v>972000</v>
      </c>
      <c r="E5" s="18" t="s">
        <v>68</v>
      </c>
    </row>
    <row r="6" spans="1:5" ht="14">
      <c r="A6" s="15" t="s">
        <v>12</v>
      </c>
      <c r="B6" s="12" t="s">
        <v>7</v>
      </c>
      <c r="C6" s="16">
        <f>7*3*8</f>
        <v>168</v>
      </c>
      <c r="D6" s="17">
        <f t="shared" si="0"/>
        <v>403200</v>
      </c>
      <c r="E6" s="18" t="s">
        <v>63</v>
      </c>
    </row>
    <row r="7" spans="1:5" ht="14">
      <c r="A7" s="15" t="s">
        <v>13</v>
      </c>
      <c r="B7" s="12" t="s">
        <v>7</v>
      </c>
      <c r="C7" s="16">
        <v>16</v>
      </c>
      <c r="D7" s="17">
        <f t="shared" si="0"/>
        <v>38400</v>
      </c>
      <c r="E7" s="18" t="s">
        <v>14</v>
      </c>
    </row>
    <row r="8" spans="1:5" ht="14">
      <c r="A8" s="15" t="s">
        <v>15</v>
      </c>
      <c r="B8" s="16" t="s">
        <v>9</v>
      </c>
      <c r="C8" s="16">
        <v>20</v>
      </c>
      <c r="D8" s="17">
        <f t="shared" si="0"/>
        <v>15000</v>
      </c>
      <c r="E8" s="18"/>
    </row>
    <row r="9" spans="1:5" ht="14">
      <c r="A9" s="15" t="s">
        <v>16</v>
      </c>
      <c r="B9" s="16" t="s">
        <v>9</v>
      </c>
      <c r="C9" s="16">
        <f>9*32+9*48</f>
        <v>720</v>
      </c>
      <c r="D9" s="17">
        <f t="shared" si="0"/>
        <v>540000</v>
      </c>
      <c r="E9" s="18" t="s">
        <v>17</v>
      </c>
    </row>
    <row r="10" spans="1:5" ht="14">
      <c r="A10" s="15" t="s">
        <v>18</v>
      </c>
      <c r="B10" s="16" t="s">
        <v>9</v>
      </c>
      <c r="C10" s="16">
        <f>64+48+16</f>
        <v>128</v>
      </c>
      <c r="D10" s="17">
        <f t="shared" si="0"/>
        <v>96000</v>
      </c>
      <c r="E10" s="18" t="s">
        <v>72</v>
      </c>
    </row>
    <row r="11" spans="1:5" ht="14">
      <c r="A11" s="15" t="s">
        <v>19</v>
      </c>
      <c r="B11" s="12" t="s">
        <v>7</v>
      </c>
      <c r="C11" s="16">
        <f>5*3*8</f>
        <v>120</v>
      </c>
      <c r="D11" s="17">
        <f t="shared" si="0"/>
        <v>288000</v>
      </c>
      <c r="E11" s="18" t="s">
        <v>65</v>
      </c>
    </row>
    <row r="12" spans="1:5" ht="14">
      <c r="A12" s="15" t="s">
        <v>20</v>
      </c>
      <c r="B12" s="12" t="s">
        <v>7</v>
      </c>
      <c r="C12" s="16">
        <v>7</v>
      </c>
      <c r="D12" s="17">
        <f t="shared" si="0"/>
        <v>16800</v>
      </c>
      <c r="E12" s="18" t="s">
        <v>66</v>
      </c>
    </row>
    <row r="13" spans="1:5" ht="14">
      <c r="A13" s="15" t="s">
        <v>21</v>
      </c>
      <c r="B13" s="16" t="s">
        <v>9</v>
      </c>
      <c r="C13" s="16">
        <v>20</v>
      </c>
      <c r="D13" s="17">
        <f t="shared" si="0"/>
        <v>15000</v>
      </c>
      <c r="E13" s="18"/>
    </row>
    <row r="14" spans="1:5" ht="14">
      <c r="A14" s="15" t="s">
        <v>22</v>
      </c>
      <c r="B14" s="12" t="s">
        <v>7</v>
      </c>
      <c r="C14" s="16">
        <v>72</v>
      </c>
      <c r="D14" s="17">
        <f t="shared" si="0"/>
        <v>172800</v>
      </c>
      <c r="E14" s="18" t="s">
        <v>71</v>
      </c>
    </row>
    <row r="15" spans="1:5" ht="14">
      <c r="A15" s="15" t="s">
        <v>23</v>
      </c>
      <c r="B15" s="16" t="s">
        <v>9</v>
      </c>
      <c r="C15" s="16">
        <v>168</v>
      </c>
      <c r="D15" s="17">
        <f t="shared" si="0"/>
        <v>126000</v>
      </c>
      <c r="E15" s="18" t="s">
        <v>69</v>
      </c>
    </row>
    <row r="16" spans="1:5" ht="14">
      <c r="A16" s="15" t="s">
        <v>24</v>
      </c>
      <c r="B16" s="16" t="s">
        <v>9</v>
      </c>
      <c r="C16" s="16">
        <v>24</v>
      </c>
      <c r="D16" s="17">
        <f t="shared" si="0"/>
        <v>18000</v>
      </c>
      <c r="E16" s="18" t="s">
        <v>70</v>
      </c>
    </row>
    <row r="17" spans="1:5" ht="14">
      <c r="A17" s="15" t="s">
        <v>25</v>
      </c>
      <c r="B17" s="12" t="s">
        <v>7</v>
      </c>
      <c r="C17" s="16">
        <f>3*3*8</f>
        <v>72</v>
      </c>
      <c r="D17" s="17">
        <f t="shared" si="0"/>
        <v>172800</v>
      </c>
      <c r="E17" s="18" t="s">
        <v>64</v>
      </c>
    </row>
    <row r="18" spans="1:5" ht="14">
      <c r="A18" s="15" t="s">
        <v>26</v>
      </c>
      <c r="B18" s="12" t="s">
        <v>7</v>
      </c>
      <c r="C18" s="16">
        <v>6</v>
      </c>
      <c r="D18" s="17">
        <f t="shared" si="0"/>
        <v>14400</v>
      </c>
      <c r="E18" s="18" t="s">
        <v>67</v>
      </c>
    </row>
    <row r="19" spans="1:5" ht="14">
      <c r="A19" s="15" t="s">
        <v>27</v>
      </c>
      <c r="B19" s="16" t="s">
        <v>9</v>
      </c>
      <c r="C19" s="16">
        <v>20</v>
      </c>
      <c r="D19" s="17">
        <f t="shared" si="0"/>
        <v>15000</v>
      </c>
      <c r="E19" s="18"/>
    </row>
    <row r="20" spans="1:5" ht="14">
      <c r="A20" s="15" t="s">
        <v>28</v>
      </c>
      <c r="B20" s="16" t="s">
        <v>9</v>
      </c>
      <c r="C20" s="16">
        <v>41</v>
      </c>
      <c r="D20" s="17">
        <f t="shared" si="0"/>
        <v>30750</v>
      </c>
      <c r="E20" s="18" t="s">
        <v>29</v>
      </c>
    </row>
    <row r="21" spans="1:5" ht="14">
      <c r="A21" s="15" t="s">
        <v>30</v>
      </c>
      <c r="B21" s="12" t="s">
        <v>7</v>
      </c>
      <c r="C21" s="16">
        <v>16</v>
      </c>
      <c r="D21" s="17">
        <f t="shared" si="0"/>
        <v>38400</v>
      </c>
      <c r="E21" s="18" t="s">
        <v>14</v>
      </c>
    </row>
    <row r="22" spans="1:5" ht="14">
      <c r="A22" s="15" t="s">
        <v>31</v>
      </c>
      <c r="B22" s="16" t="s">
        <v>9</v>
      </c>
      <c r="C22" s="16">
        <v>20</v>
      </c>
      <c r="D22" s="17">
        <f t="shared" si="0"/>
        <v>15000</v>
      </c>
      <c r="E22" s="18"/>
    </row>
    <row r="23" spans="1:5" ht="14">
      <c r="A23" s="15" t="s">
        <v>32</v>
      </c>
      <c r="B23" s="12" t="s">
        <v>7</v>
      </c>
      <c r="C23" s="16">
        <v>21</v>
      </c>
      <c r="D23" s="17">
        <f t="shared" si="0"/>
        <v>50400</v>
      </c>
      <c r="E23" s="18" t="s">
        <v>33</v>
      </c>
    </row>
    <row r="24" spans="1:5" ht="14">
      <c r="A24" s="15" t="s">
        <v>34</v>
      </c>
      <c r="B24" s="16" t="s">
        <v>9</v>
      </c>
      <c r="C24" s="16">
        <v>20</v>
      </c>
      <c r="D24" s="17">
        <f t="shared" si="0"/>
        <v>15000</v>
      </c>
      <c r="E24" s="18"/>
    </row>
    <row r="25" spans="1:5" ht="14">
      <c r="A25" s="19" t="s">
        <v>35</v>
      </c>
      <c r="B25" s="20"/>
      <c r="C25" s="20"/>
      <c r="D25" s="21">
        <f>SUM(D3:D22)</f>
        <v>3505950</v>
      </c>
      <c r="E25" s="22"/>
    </row>
    <row r="26" spans="1:5" ht="16">
      <c r="A26" s="3" t="s">
        <v>36</v>
      </c>
      <c r="B26" s="3"/>
      <c r="C26" s="3"/>
      <c r="D26" s="3"/>
      <c r="E26" s="3"/>
    </row>
    <row r="27" spans="1:5" ht="14">
      <c r="A27" s="23" t="s">
        <v>37</v>
      </c>
      <c r="B27" s="2">
        <v>29</v>
      </c>
      <c r="C27" s="2"/>
      <c r="D27" s="2"/>
      <c r="E27" s="24"/>
    </row>
    <row r="28" spans="1:5" ht="14">
      <c r="A28" s="25" t="s">
        <v>38</v>
      </c>
      <c r="B28" s="26">
        <v>90</v>
      </c>
      <c r="C28" s="27" t="s">
        <v>39</v>
      </c>
      <c r="D28" s="28">
        <v>300</v>
      </c>
      <c r="E28" s="24"/>
    </row>
    <row r="29" spans="1:5" ht="14">
      <c r="A29" s="25" t="s">
        <v>40</v>
      </c>
      <c r="B29" s="26">
        <f>($B$27/4)*B28+2*D28</f>
        <v>1252.5</v>
      </c>
      <c r="C29" s="27" t="s">
        <v>39</v>
      </c>
      <c r="D29" s="28">
        <f>($B$27/4)*B28+2*D28</f>
        <v>1252.5</v>
      </c>
      <c r="E29" s="24"/>
    </row>
    <row r="30" spans="1:5" ht="14">
      <c r="A30" s="25" t="s">
        <v>41</v>
      </c>
      <c r="B30" s="26">
        <f>SQRT($D$25)</f>
        <v>1872.4182225133359</v>
      </c>
      <c r="C30" s="27" t="s">
        <v>39</v>
      </c>
      <c r="D30" s="28">
        <f>SQRT($D$25)</f>
        <v>1872.4182225133359</v>
      </c>
      <c r="E30" s="24"/>
    </row>
    <row r="31" spans="1:5" ht="14">
      <c r="A31" s="29" t="s">
        <v>42</v>
      </c>
      <c r="B31" s="30">
        <f>B30+3*$D$28</f>
        <v>2772.4182225133359</v>
      </c>
      <c r="C31" s="31" t="s">
        <v>39</v>
      </c>
      <c r="D31" s="32">
        <f>D30+3*$D$28</f>
        <v>2772.4182225133359</v>
      </c>
      <c r="E31" s="24"/>
    </row>
    <row r="32" spans="1:5" ht="14">
      <c r="A32" s="33" t="s">
        <v>43</v>
      </c>
      <c r="B32" s="34">
        <f>MAX(B31,B29)</f>
        <v>2772.4182225133359</v>
      </c>
      <c r="C32" s="35" t="s">
        <v>39</v>
      </c>
      <c r="D32" s="36">
        <f>MAX(D31,D29)</f>
        <v>2772.4182225133359</v>
      </c>
      <c r="E32" s="24"/>
    </row>
    <row r="33" spans="1:5" ht="14">
      <c r="A33" s="37" t="s">
        <v>44</v>
      </c>
      <c r="B33" s="1">
        <f>B32*D32</f>
        <v>7686302.8005240047</v>
      </c>
      <c r="C33" s="1"/>
      <c r="D33" s="1"/>
      <c r="E33" s="38"/>
    </row>
  </sheetData>
  <mergeCells count="4">
    <mergeCell ref="A1:E1"/>
    <mergeCell ref="A26:E26"/>
    <mergeCell ref="B27:D27"/>
    <mergeCell ref="B33:D33"/>
  </mergeCells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RowHeight="15" x14ac:dyDescent="0"/>
  <cols>
    <col min="2" max="2" width="15.1640625" customWidth="1"/>
    <col min="3" max="3" width="16.83203125" customWidth="1"/>
    <col min="4" max="4" width="15.33203125" customWidth="1"/>
    <col min="6" max="6" width="21" customWidth="1"/>
    <col min="7" max="7" width="14.33203125" customWidth="1"/>
    <col min="8" max="8" width="16" customWidth="1"/>
  </cols>
  <sheetData>
    <row r="1" spans="1:8" s="42" customFormat="1" ht="50" customHeight="1">
      <c r="A1" s="39" t="s">
        <v>45</v>
      </c>
      <c r="B1" s="40" t="s">
        <v>46</v>
      </c>
      <c r="C1" s="39" t="s">
        <v>47</v>
      </c>
      <c r="D1" s="40" t="s">
        <v>46</v>
      </c>
      <c r="E1" s="39" t="s">
        <v>48</v>
      </c>
      <c r="F1" s="40" t="s">
        <v>49</v>
      </c>
      <c r="G1" s="41" t="s">
        <v>50</v>
      </c>
      <c r="H1" s="41" t="s">
        <v>51</v>
      </c>
    </row>
    <row r="2" spans="1:8" ht="28">
      <c r="A2" s="43" t="s">
        <v>52</v>
      </c>
      <c r="B2" s="44">
        <v>10</v>
      </c>
      <c r="C2" s="43" t="s">
        <v>53</v>
      </c>
      <c r="D2" s="44">
        <v>0</v>
      </c>
      <c r="E2" s="43" t="s">
        <v>54</v>
      </c>
      <c r="F2" s="44">
        <v>0.2</v>
      </c>
      <c r="G2" s="45">
        <f>SUM(F2,B2,D2)</f>
        <v>10.199999999999999</v>
      </c>
      <c r="H2" s="45">
        <v>10</v>
      </c>
    </row>
    <row r="3" spans="1:8" ht="28">
      <c r="A3" s="46" t="s">
        <v>54</v>
      </c>
      <c r="B3" s="47">
        <v>0.2</v>
      </c>
      <c r="C3" s="46" t="s">
        <v>55</v>
      </c>
      <c r="D3" s="47">
        <v>4.8</v>
      </c>
      <c r="E3" s="46" t="s">
        <v>56</v>
      </c>
      <c r="F3" s="47">
        <v>0.2</v>
      </c>
      <c r="G3" s="45">
        <f>SUM(F3,B3,D3)</f>
        <v>5.2</v>
      </c>
      <c r="H3" s="48">
        <f>H2</f>
        <v>10</v>
      </c>
    </row>
    <row r="4" spans="1:8" ht="42">
      <c r="A4" s="46" t="s">
        <v>56</v>
      </c>
      <c r="B4" s="47">
        <v>0.2</v>
      </c>
      <c r="C4" s="46" t="s">
        <v>57</v>
      </c>
      <c r="D4" s="47">
        <f>3.8+2</f>
        <v>5.8</v>
      </c>
      <c r="E4" s="46" t="s">
        <v>58</v>
      </c>
      <c r="F4" s="47">
        <v>0.2</v>
      </c>
      <c r="G4" s="45">
        <f>SUM(F4,B4,D4)</f>
        <v>6.2</v>
      </c>
      <c r="H4" s="48">
        <f>H3</f>
        <v>10</v>
      </c>
    </row>
    <row r="5" spans="1:8" ht="42">
      <c r="A5" s="46" t="s">
        <v>58</v>
      </c>
      <c r="B5" s="47">
        <v>0.2</v>
      </c>
      <c r="C5" s="46" t="s">
        <v>59</v>
      </c>
      <c r="D5" s="47">
        <v>2.8</v>
      </c>
      <c r="E5" s="46" t="s">
        <v>60</v>
      </c>
      <c r="F5" s="47">
        <v>0.2</v>
      </c>
      <c r="G5" s="45">
        <f>SUM(F5,B5,D5)</f>
        <v>3.1999999999999997</v>
      </c>
      <c r="H5" s="48">
        <f>H4</f>
        <v>10</v>
      </c>
    </row>
    <row r="6" spans="1:8" ht="28">
      <c r="A6" s="49" t="s">
        <v>60</v>
      </c>
      <c r="B6" s="50">
        <v>0.2</v>
      </c>
      <c r="C6" s="49" t="s">
        <v>61</v>
      </c>
      <c r="D6" s="50">
        <f>7*0.2</f>
        <v>1.4000000000000001</v>
      </c>
      <c r="E6" s="49" t="s">
        <v>52</v>
      </c>
      <c r="F6" s="50">
        <v>10</v>
      </c>
      <c r="G6" s="51">
        <f>SUM(F6,B6,D6)</f>
        <v>11.6</v>
      </c>
      <c r="H6" s="51">
        <f>H5</f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 Budget</vt:lpstr>
      <vt:lpstr>Timing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Nielsen</cp:lastModifiedBy>
  <cp:revision>0</cp:revision>
  <dcterms:created xsi:type="dcterms:W3CDTF">2013-11-05T20:29:38Z</dcterms:created>
  <dcterms:modified xsi:type="dcterms:W3CDTF">2013-11-05T20:29:39Z</dcterms:modified>
</cp:coreProperties>
</file>