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90DD400E-7E9B-4210-A3AA-CAEE348AD154}" xr6:coauthVersionLast="47" xr6:coauthVersionMax="47" xr10:uidLastSave="{00000000-0000-0000-0000-000000000000}"/>
  <bookViews>
    <workbookView xWindow="-108" yWindow="-108" windowWidth="23256" windowHeight="12456" activeTab="1" xr2:uid="{06412BBD-41CB-406E-9C18-9630F19E364B}"/>
  </bookViews>
  <sheets>
    <sheet name="Date" sheetId="2" r:id="rId1"/>
    <sheet name="Curve" sheetId="3" r:id="rId2"/>
    <sheet name="Sheet1" sheetId="1" r:id="rId3"/>
  </sheets>
  <definedNames>
    <definedName name="bond">Sheet1!$E$7:$E$16</definedName>
    <definedName name="coupon">Sheet1!$C$7:$C$16</definedName>
    <definedName name="curve" localSheetId="1">Curve!$F$2</definedName>
    <definedName name="curve">Sheet1!$G$4</definedName>
    <definedName name="curve_">Curve!$F$5</definedName>
    <definedName name="date">Date!$C$2</definedName>
    <definedName name="dated">Sheet1!$C$4</definedName>
    <definedName name="days">Date!$C$10</definedName>
    <definedName name="extrapolate">Curve!$C$6</definedName>
    <definedName name="instrument">Sheet1!$F$7:$F$16</definedName>
    <definedName name="maturity">Sheet1!$B$7:$B$16</definedName>
    <definedName name="months">Date!$C$9</definedName>
    <definedName name="rate">Curve!$C$3:$C$5</definedName>
    <definedName name="shift">Curve!$F$3</definedName>
    <definedName name="time">Curve!$B$3:$B$5</definedName>
    <definedName name="translate">Curve!$F$4</definedName>
    <definedName name="years">Date!$C$3</definedName>
    <definedName name="years_">Date!$C$8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C8" i="2" l="1"/>
  <c r="C3" i="2"/>
  <c r="C2" i="2"/>
  <c r="H7" i="1" a="1"/>
  <c r="H7" i="1" s="1"/>
  <c r="F2" i="3" a="1"/>
  <c r="C4" i="2" a="1"/>
  <c r="C11" i="2" a="1"/>
  <c r="F2" i="3" l="1"/>
  <c r="C11" i="2"/>
  <c r="D10" i="2" s="1"/>
  <c r="C4" i="2"/>
  <c r="D4" i="2" s="1"/>
  <c r="E12" i="1" a="1"/>
  <c r="E11" i="1" a="1"/>
  <c r="E15" i="1" a="1"/>
  <c r="E10" i="1" a="1"/>
  <c r="E7" i="1" a="1"/>
  <c r="E14" i="1" a="1"/>
  <c r="E13" i="1" a="1"/>
  <c r="E9" i="1" a="1"/>
  <c r="F5" i="3" a="1"/>
  <c r="E16" i="1" a="1"/>
  <c r="E8" i="1" a="1"/>
  <c r="C5" i="2" a="1"/>
  <c r="C6" i="2" a="1"/>
  <c r="F5" i="3" l="1"/>
  <c r="D9" i="2"/>
  <c r="D8" i="2"/>
  <c r="C6" i="2"/>
  <c r="C5" i="2"/>
  <c r="D5" i="2" s="1"/>
  <c r="E10" i="1"/>
  <c r="E12" i="1"/>
  <c r="E16" i="1"/>
  <c r="E8" i="1"/>
  <c r="E13" i="1"/>
  <c r="E7" i="1"/>
  <c r="E14" i="1"/>
  <c r="E15" i="1"/>
  <c r="E11" i="1"/>
  <c r="E9" i="1"/>
  <c r="K33" i="3" a="1"/>
  <c r="J42" i="3" a="1"/>
  <c r="I25" i="3" a="1"/>
  <c r="I27" i="3" a="1"/>
  <c r="K34" i="3" a="1"/>
  <c r="K43" i="3" a="1"/>
  <c r="J8" i="3" a="1"/>
  <c r="J31" i="3" a="1"/>
  <c r="I29" i="3" a="1"/>
  <c r="F11" i="1" a="1"/>
  <c r="K5" i="3" a="1"/>
  <c r="K8" i="3" a="1"/>
  <c r="K42" i="3" a="1"/>
  <c r="K11" i="3" a="1"/>
  <c r="K12" i="3" a="1"/>
  <c r="J18" i="3" a="1"/>
  <c r="J12" i="3" a="1"/>
  <c r="J37" i="3" a="1"/>
  <c r="J35" i="3" a="1"/>
  <c r="J5" i="3" a="1"/>
  <c r="I24" i="3" a="1"/>
  <c r="I33" i="3" a="1"/>
  <c r="I22" i="3" a="1"/>
  <c r="I28" i="3" a="1"/>
  <c r="I35" i="3" a="1"/>
  <c r="E7" i="3" a="1"/>
  <c r="F15" i="1" a="1"/>
  <c r="K14" i="3" a="1"/>
  <c r="K19" i="3" a="1"/>
  <c r="J26" i="3" a="1"/>
  <c r="J25" i="3" a="1"/>
  <c r="I41" i="3" a="1"/>
  <c r="I43" i="3" a="1"/>
  <c r="K18" i="3" a="1"/>
  <c r="K23" i="3" a="1"/>
  <c r="J30" i="3" a="1"/>
  <c r="J4" i="3" a="1"/>
  <c r="I32" i="3" a="1"/>
  <c r="I20" i="3" a="1"/>
  <c r="I34" i="3" a="1"/>
  <c r="K6" i="3" a="1"/>
  <c r="K24" i="3" a="1"/>
  <c r="K16" i="3" a="1"/>
  <c r="K15" i="3" a="1"/>
  <c r="K28" i="3" a="1"/>
  <c r="J22" i="3" a="1"/>
  <c r="J20" i="3" a="1"/>
  <c r="J7" i="3" a="1"/>
  <c r="J39" i="3" a="1"/>
  <c r="J17" i="3" a="1"/>
  <c r="I5" i="3" a="1"/>
  <c r="I37" i="3" a="1"/>
  <c r="I26" i="3" a="1"/>
  <c r="I7" i="3" a="1"/>
  <c r="I39" i="3" a="1"/>
  <c r="F16" i="1" a="1"/>
  <c r="F12" i="1" a="1"/>
  <c r="K32" i="3" a="1"/>
  <c r="K40" i="3" a="1"/>
  <c r="J28" i="3" a="1"/>
  <c r="J43" i="3" a="1"/>
  <c r="I9" i="3" a="1"/>
  <c r="I11" i="3" a="1"/>
  <c r="F14" i="1" a="1"/>
  <c r="K21" i="3" a="1"/>
  <c r="K13" i="3" a="1"/>
  <c r="J15" i="3" a="1"/>
  <c r="I13" i="3" a="1"/>
  <c r="I15" i="3" a="1"/>
  <c r="I31" i="3" a="1"/>
  <c r="K36" i="3" a="1"/>
  <c r="J11" i="3" a="1"/>
  <c r="I30" i="3" a="1"/>
  <c r="F9" i="1" a="1"/>
  <c r="K17" i="3" a="1"/>
  <c r="J36" i="3" a="1"/>
  <c r="J33" i="3" a="1"/>
  <c r="I38" i="3" a="1"/>
  <c r="F13" i="1" a="1"/>
  <c r="K26" i="3" a="1"/>
  <c r="K37" i="3" a="1"/>
  <c r="K41" i="3" a="1"/>
  <c r="K27" i="3" a="1"/>
  <c r="K29" i="3" a="1"/>
  <c r="J34" i="3" a="1"/>
  <c r="J9" i="3" a="1"/>
  <c r="J19" i="3" a="1"/>
  <c r="J16" i="3" a="1"/>
  <c r="J41" i="3" a="1"/>
  <c r="I17" i="3" a="1"/>
  <c r="I6" i="3" a="1"/>
  <c r="I42" i="3" a="1"/>
  <c r="I19" i="3" a="1"/>
  <c r="I40" i="3" a="1"/>
  <c r="F8" i="1" a="1"/>
  <c r="K25" i="3" a="1"/>
  <c r="J21" i="3" a="1"/>
  <c r="J32" i="3" a="1"/>
  <c r="I14" i="3" a="1"/>
  <c r="J3" i="3" a="1"/>
  <c r="K9" i="3" a="1"/>
  <c r="K39" i="3" a="1"/>
  <c r="K7" i="3" a="1"/>
  <c r="J14" i="3" a="1"/>
  <c r="J29" i="3" a="1"/>
  <c r="J40" i="3" a="1"/>
  <c r="I18" i="3" a="1"/>
  <c r="K4" i="3" a="1"/>
  <c r="K30" i="3" a="1"/>
  <c r="K10" i="3" a="1"/>
  <c r="K20" i="3" a="1"/>
  <c r="K31" i="3" a="1"/>
  <c r="J6" i="3" a="1"/>
  <c r="J38" i="3" a="1"/>
  <c r="J13" i="3" a="1"/>
  <c r="J23" i="3" a="1"/>
  <c r="J24" i="3" a="1"/>
  <c r="I4" i="3" a="1"/>
  <c r="I21" i="3" a="1"/>
  <c r="I10" i="3" a="1"/>
  <c r="I16" i="3" a="1"/>
  <c r="I23" i="3" a="1"/>
  <c r="K3" i="3" a="1"/>
  <c r="F10" i="1" a="1"/>
  <c r="K38" i="3" a="1"/>
  <c r="K22" i="3" a="1"/>
  <c r="K35" i="3" a="1"/>
  <c r="J10" i="3" a="1"/>
  <c r="J27" i="3" a="1"/>
  <c r="I8" i="3" a="1"/>
  <c r="I36" i="3" a="1"/>
  <c r="F7" i="1" a="1"/>
  <c r="I12" i="3" a="1"/>
  <c r="I3" i="3" a="1"/>
  <c r="C7" i="2" a="1"/>
  <c r="E7" i="3" l="1"/>
  <c r="I3" i="3"/>
  <c r="J3" i="3"/>
  <c r="K3" i="3"/>
  <c r="I40" i="3"/>
  <c r="I20" i="3"/>
  <c r="I43" i="3"/>
  <c r="I39" i="3"/>
  <c r="I35" i="3"/>
  <c r="I31" i="3"/>
  <c r="I27" i="3"/>
  <c r="I23" i="3"/>
  <c r="I19" i="3"/>
  <c r="I15" i="3"/>
  <c r="I11" i="3"/>
  <c r="I7" i="3"/>
  <c r="I28" i="3"/>
  <c r="I34" i="3"/>
  <c r="I36" i="3"/>
  <c r="I16" i="3"/>
  <c r="I42" i="3"/>
  <c r="I38" i="3"/>
  <c r="I30" i="3"/>
  <c r="I26" i="3"/>
  <c r="I22" i="3"/>
  <c r="I18" i="3"/>
  <c r="I14" i="3"/>
  <c r="I10" i="3"/>
  <c r="I6" i="3"/>
  <c r="I32" i="3"/>
  <c r="I41" i="3"/>
  <c r="I37" i="3"/>
  <c r="I33" i="3"/>
  <c r="I29" i="3"/>
  <c r="I25" i="3"/>
  <c r="I21" i="3"/>
  <c r="I17" i="3"/>
  <c r="I13" i="3"/>
  <c r="I9" i="3"/>
  <c r="I5" i="3"/>
  <c r="I24" i="3"/>
  <c r="I12" i="3"/>
  <c r="I8" i="3"/>
  <c r="I4" i="3"/>
  <c r="J41" i="3"/>
  <c r="J33" i="3"/>
  <c r="J25" i="3"/>
  <c r="J17" i="3"/>
  <c r="J5" i="3"/>
  <c r="J40" i="3"/>
  <c r="J32" i="3"/>
  <c r="J24" i="3"/>
  <c r="J16" i="3"/>
  <c r="J4" i="3"/>
  <c r="J43" i="3"/>
  <c r="J39" i="3"/>
  <c r="J35" i="3"/>
  <c r="J31" i="3"/>
  <c r="J27" i="3"/>
  <c r="J23" i="3"/>
  <c r="J19" i="3"/>
  <c r="J15" i="3"/>
  <c r="J11" i="3"/>
  <c r="J7" i="3"/>
  <c r="J37" i="3"/>
  <c r="J29" i="3"/>
  <c r="J21" i="3"/>
  <c r="J13" i="3"/>
  <c r="J9" i="3"/>
  <c r="J36" i="3"/>
  <c r="J28" i="3"/>
  <c r="J20" i="3"/>
  <c r="J12" i="3"/>
  <c r="J8" i="3"/>
  <c r="J42" i="3"/>
  <c r="J38" i="3"/>
  <c r="J34" i="3"/>
  <c r="J30" i="3"/>
  <c r="J26" i="3"/>
  <c r="J22" i="3"/>
  <c r="J18" i="3"/>
  <c r="J14" i="3"/>
  <c r="J10" i="3"/>
  <c r="J6" i="3"/>
  <c r="K29" i="3"/>
  <c r="K13" i="3"/>
  <c r="K40" i="3"/>
  <c r="K28" i="3"/>
  <c r="K12" i="3"/>
  <c r="K43" i="3"/>
  <c r="K35" i="3"/>
  <c r="K31" i="3"/>
  <c r="K27" i="3"/>
  <c r="K23" i="3"/>
  <c r="K19" i="3"/>
  <c r="K15" i="3"/>
  <c r="K11" i="3"/>
  <c r="K7" i="3"/>
  <c r="K25" i="3"/>
  <c r="K20" i="3"/>
  <c r="K41" i="3"/>
  <c r="K21" i="3"/>
  <c r="K32" i="3"/>
  <c r="K16" i="3"/>
  <c r="K42" i="3"/>
  <c r="K34" i="3"/>
  <c r="K22" i="3"/>
  <c r="K10" i="3"/>
  <c r="K37" i="3"/>
  <c r="K17" i="3"/>
  <c r="K36" i="3"/>
  <c r="K24" i="3"/>
  <c r="K8" i="3"/>
  <c r="K39" i="3"/>
  <c r="K38" i="3"/>
  <c r="K30" i="3"/>
  <c r="K26" i="3"/>
  <c r="K18" i="3"/>
  <c r="K14" i="3"/>
  <c r="K6" i="3"/>
  <c r="K5" i="3"/>
  <c r="K9" i="3"/>
  <c r="K33" i="3"/>
  <c r="K4" i="3"/>
  <c r="C7" i="2"/>
  <c r="D7" i="2" s="1"/>
  <c r="F15" i="1"/>
  <c r="F7" i="1"/>
  <c r="F13" i="1"/>
  <c r="F14" i="1"/>
  <c r="F8" i="1"/>
  <c r="F16" i="1"/>
  <c r="F9" i="1"/>
  <c r="F12" i="1"/>
  <c r="F11" i="1"/>
  <c r="F10" i="1"/>
  <c r="G4" i="1" a="1"/>
  <c r="G4" i="1" l="1"/>
  <c r="I66" i="1" a="1"/>
  <c r="I25" i="1" a="1"/>
  <c r="I37" i="1" a="1"/>
  <c r="I82" i="1" a="1"/>
  <c r="I67" i="1" a="1"/>
  <c r="I100" i="1" a="1"/>
  <c r="I63" i="1" a="1"/>
  <c r="I54" i="1" a="1"/>
  <c r="I27" i="1" a="1"/>
  <c r="I70" i="1" a="1"/>
  <c r="I93" i="1" a="1"/>
  <c r="I91" i="1" a="1"/>
  <c r="I9" i="1" a="1"/>
  <c r="I24" i="1" a="1"/>
  <c r="I71" i="1" a="1"/>
  <c r="I84" i="1" a="1"/>
  <c r="I78" i="1" a="1"/>
  <c r="I7" i="1" a="1"/>
  <c r="I87" i="1" a="1"/>
  <c r="I85" i="1" a="1"/>
  <c r="I46" i="1" a="1"/>
  <c r="I68" i="1" a="1"/>
  <c r="I49" i="1" a="1"/>
  <c r="I60" i="1" a="1"/>
  <c r="I106" i="1" a="1"/>
  <c r="I97" i="1" a="1"/>
  <c r="I81" i="1" a="1"/>
  <c r="I41" i="1" a="1"/>
  <c r="I86" i="1" a="1"/>
  <c r="I48" i="1" a="1"/>
  <c r="I99" i="1" a="1"/>
  <c r="I10" i="1" a="1"/>
  <c r="I94" i="1" a="1"/>
  <c r="I64" i="1" a="1"/>
  <c r="I72" i="1" a="1"/>
  <c r="I77" i="1" a="1"/>
  <c r="I90" i="1" a="1"/>
  <c r="I39" i="1" a="1"/>
  <c r="I42" i="1" a="1"/>
  <c r="I40" i="1" a="1"/>
  <c r="I89" i="1" a="1"/>
  <c r="I65" i="1" a="1"/>
  <c r="I58" i="1" a="1"/>
  <c r="I50" i="1" a="1"/>
  <c r="I103" i="1" a="1"/>
  <c r="I33" i="1" a="1"/>
  <c r="I43" i="1" a="1"/>
  <c r="I13" i="1" a="1"/>
  <c r="I107" i="1" a="1"/>
  <c r="I31" i="1" a="1"/>
  <c r="I51" i="1" a="1"/>
  <c r="I29" i="1" a="1"/>
  <c r="I8" i="1" a="1"/>
  <c r="I83" i="1" a="1"/>
  <c r="I79" i="1" a="1"/>
  <c r="I73" i="1" a="1"/>
  <c r="I53" i="1" a="1"/>
  <c r="I32" i="1" a="1"/>
  <c r="I56" i="1" a="1"/>
  <c r="I20" i="1" a="1"/>
  <c r="I101" i="1" a="1"/>
  <c r="I18" i="1" a="1"/>
  <c r="I28" i="1" a="1"/>
  <c r="I61" i="1" a="1"/>
  <c r="I12" i="1" a="1"/>
  <c r="I14" i="1" a="1"/>
  <c r="I80" i="1" a="1"/>
  <c r="I44" i="1" a="1"/>
  <c r="I21" i="1" a="1"/>
  <c r="I17" i="1" a="1"/>
  <c r="I16" i="1" a="1"/>
  <c r="I69" i="1" a="1"/>
  <c r="I96" i="1" a="1"/>
  <c r="I74" i="1" a="1"/>
  <c r="I104" i="1" a="1"/>
  <c r="I105" i="1" a="1"/>
  <c r="I92" i="1" a="1"/>
  <c r="I45" i="1" a="1"/>
  <c r="I52" i="1" a="1"/>
  <c r="I88" i="1" a="1"/>
  <c r="I76" i="1" a="1"/>
  <c r="I36" i="1" a="1"/>
  <c r="I30" i="1" a="1"/>
  <c r="I98" i="1" a="1"/>
  <c r="I11" i="1" a="1"/>
  <c r="I57" i="1" a="1"/>
  <c r="I47" i="1" a="1"/>
  <c r="I55" i="1" a="1"/>
  <c r="I15" i="1" a="1"/>
  <c r="I35" i="1" a="1"/>
  <c r="I26" i="1" a="1"/>
  <c r="I19" i="1" a="1"/>
  <c r="I62" i="1" a="1"/>
  <c r="I38" i="1" a="1"/>
  <c r="I102" i="1" a="1"/>
  <c r="I34" i="1" a="1"/>
  <c r="I59" i="1" a="1"/>
  <c r="I22" i="1" a="1"/>
  <c r="I75" i="1" a="1"/>
  <c r="I95" i="1" a="1"/>
  <c r="I23" i="1" a="1"/>
  <c r="I79" i="1" l="1"/>
  <c r="I81" i="1"/>
  <c r="I85" i="1"/>
  <c r="I24" i="1"/>
  <c r="I53" i="1"/>
  <c r="I22" i="1"/>
  <c r="I35" i="1"/>
  <c r="I17" i="1"/>
  <c r="I94" i="1"/>
  <c r="I13" i="1"/>
  <c r="I65" i="1"/>
  <c r="I9" i="1"/>
  <c r="I45" i="1"/>
  <c r="I74" i="1"/>
  <c r="I15" i="1"/>
  <c r="I21" i="1"/>
  <c r="I83" i="1"/>
  <c r="I97" i="1"/>
  <c r="I87" i="1"/>
  <c r="I91" i="1"/>
  <c r="I72" i="1"/>
  <c r="I59" i="1"/>
  <c r="I55" i="1"/>
  <c r="I44" i="1"/>
  <c r="I10" i="1"/>
  <c r="I43" i="1"/>
  <c r="I89" i="1"/>
  <c r="I93" i="1"/>
  <c r="I23" i="1"/>
  <c r="I96" i="1"/>
  <c r="I47" i="1"/>
  <c r="I80" i="1"/>
  <c r="I8" i="1"/>
  <c r="I106" i="1"/>
  <c r="I7" i="1"/>
  <c r="I70" i="1"/>
  <c r="I32" i="1"/>
  <c r="I34" i="1"/>
  <c r="I57" i="1"/>
  <c r="I14" i="1"/>
  <c r="I99" i="1"/>
  <c r="I33" i="1"/>
  <c r="I40" i="1"/>
  <c r="I27" i="1"/>
  <c r="I92" i="1"/>
  <c r="I69" i="1"/>
  <c r="I11" i="1"/>
  <c r="I12" i="1"/>
  <c r="I29" i="1"/>
  <c r="I60" i="1"/>
  <c r="I78" i="1"/>
  <c r="I54" i="1"/>
  <c r="I66" i="1"/>
  <c r="I102" i="1"/>
  <c r="I98" i="1"/>
  <c r="I61" i="1"/>
  <c r="I48" i="1"/>
  <c r="I103" i="1"/>
  <c r="I42" i="1"/>
  <c r="I63" i="1"/>
  <c r="I73" i="1"/>
  <c r="I38" i="1"/>
  <c r="I30" i="1"/>
  <c r="I28" i="1"/>
  <c r="I51" i="1"/>
  <c r="I49" i="1"/>
  <c r="I84" i="1"/>
  <c r="I100" i="1"/>
  <c r="I95" i="1"/>
  <c r="I16" i="1"/>
  <c r="I36" i="1"/>
  <c r="I18" i="1"/>
  <c r="I86" i="1"/>
  <c r="I50" i="1"/>
  <c r="I39" i="1"/>
  <c r="I67" i="1"/>
  <c r="I64" i="1"/>
  <c r="I62" i="1"/>
  <c r="I76" i="1"/>
  <c r="I101" i="1"/>
  <c r="I31" i="1"/>
  <c r="I68" i="1"/>
  <c r="I90" i="1"/>
  <c r="I82" i="1"/>
  <c r="I105" i="1"/>
  <c r="I19" i="1"/>
  <c r="I88" i="1"/>
  <c r="I20" i="1"/>
  <c r="I41" i="1"/>
  <c r="I58" i="1"/>
  <c r="I71" i="1"/>
  <c r="I37" i="1"/>
  <c r="I75" i="1"/>
  <c r="I26" i="1"/>
  <c r="I52" i="1"/>
  <c r="I56" i="1"/>
  <c r="I107" i="1"/>
  <c r="I46" i="1"/>
  <c r="I77" i="1"/>
  <c r="I25" i="1"/>
  <c r="I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<sst xmlns="http://schemas.openxmlformats.org/spreadsheetml/2006/main" count="27" uniqueCount="25">
  <si>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</si>
  <si>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</si>
  <si>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</si>
  <si>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</si>
  <si>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</si>
  <si>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</si>
  <si>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</si>
  <si>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</si>
  <si>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</si>
  <si>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</si>
  <si>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</si>
  <si>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</si>
  <si>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</si>
  <si>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</si>
  <si>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</si>
  <si>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</si>
  <si>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</si>
  <si>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</si>
  <si>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</si>
  <si>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</si>
  <si>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</si>
  <si>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</si>
  <si>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shift</t>
  </si>
  <si>
    <t>translate</t>
  </si>
  <si>
    <t>curve_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</si>
</sst>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6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Curve!$I$2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Curve!$H$3:$H$43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Curve!$I$3:$I$43</c:f>
              <c:numCache>
                <c:formatCode>General</c:formatCode>
                <c:ptCount val="4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Curve!$J$2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Curve!$H$3:$H$43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Curve!$J$3:$J$43</c:f>
              <c:numCache>
                <c:formatCode>General</c:formatCode>
                <c:ptCount val="4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0.10909090909090909</c:v>
                </c:pt>
                <c:pt idx="12">
                  <c:v>0.11666666666666668</c:v>
                </c:pt>
                <c:pt idx="13">
                  <c:v>0.1230769230769231</c:v>
                </c:pt>
                <c:pt idx="14">
                  <c:v>0.12857142857142859</c:v>
                </c:pt>
                <c:pt idx="15">
                  <c:v>0.13333333333333336</c:v>
                </c:pt>
                <c:pt idx="16">
                  <c:v>0.13750000000000004</c:v>
                </c:pt>
                <c:pt idx="17">
                  <c:v>0.14117647058823532</c:v>
                </c:pt>
                <c:pt idx="18">
                  <c:v>0.14444444444444446</c:v>
                </c:pt>
                <c:pt idx="19">
                  <c:v>0.14736842105263159</c:v>
                </c:pt>
                <c:pt idx="20">
                  <c:v>0.15000000000000005</c:v>
                </c:pt>
                <c:pt idx="21">
                  <c:v>0.1571428571428572</c:v>
                </c:pt>
                <c:pt idx="22">
                  <c:v>0.16363636363636369</c:v>
                </c:pt>
                <c:pt idx="23">
                  <c:v>0.1695652173913044</c:v>
                </c:pt>
                <c:pt idx="24">
                  <c:v>0.17500000000000004</c:v>
                </c:pt>
                <c:pt idx="25">
                  <c:v>0.18000000000000005</c:v>
                </c:pt>
                <c:pt idx="26">
                  <c:v>0.18461538461538468</c:v>
                </c:pt>
                <c:pt idx="27">
                  <c:v>0.18888888888888894</c:v>
                </c:pt>
                <c:pt idx="28">
                  <c:v>0.19285714285714292</c:v>
                </c:pt>
                <c:pt idx="29">
                  <c:v>0.19655172413793109</c:v>
                </c:pt>
                <c:pt idx="30">
                  <c:v>0.20000000000000012</c:v>
                </c:pt>
                <c:pt idx="31">
                  <c:v>0.20645161290322592</c:v>
                </c:pt>
                <c:pt idx="32">
                  <c:v>0.21250000000000013</c:v>
                </c:pt>
                <c:pt idx="33">
                  <c:v>0.21818181818181831</c:v>
                </c:pt>
                <c:pt idx="34">
                  <c:v>0.223529411764706</c:v>
                </c:pt>
                <c:pt idx="35">
                  <c:v>0.2285714285714287</c:v>
                </c:pt>
                <c:pt idx="36">
                  <c:v>0.23333333333333345</c:v>
                </c:pt>
                <c:pt idx="37">
                  <c:v>0.23783783783783796</c:v>
                </c:pt>
                <c:pt idx="38">
                  <c:v>0.24210526315789485</c:v>
                </c:pt>
                <c:pt idx="39">
                  <c:v>0.24615384615384628</c:v>
                </c:pt>
                <c:pt idx="40">
                  <c:v>0.25000000000000011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Curve!$K$2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Curve!$H$3:$H$43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Curve!$K$3:$K$43</c:f>
              <c:numCache>
                <c:formatCode>General</c:formatCode>
                <c:ptCount val="41"/>
                <c:pt idx="0">
                  <c:v>1</c:v>
                </c:pt>
                <c:pt idx="1">
                  <c:v>0.99004983374916811</c:v>
                </c:pt>
                <c:pt idx="2">
                  <c:v>0.98019867330675525</c:v>
                </c:pt>
                <c:pt idx="3">
                  <c:v>0.97044553354850815</c:v>
                </c:pt>
                <c:pt idx="4">
                  <c:v>0.96078943915232318</c:v>
                </c:pt>
                <c:pt idx="5">
                  <c:v>0.95122942450071402</c:v>
                </c:pt>
                <c:pt idx="6">
                  <c:v>0.94176453358424872</c:v>
                </c:pt>
                <c:pt idx="7">
                  <c:v>0.93239381990594827</c:v>
                </c:pt>
                <c:pt idx="8">
                  <c:v>0.92311634638663576</c:v>
                </c:pt>
                <c:pt idx="9">
                  <c:v>0.91393118527122819</c:v>
                </c:pt>
                <c:pt idx="10">
                  <c:v>0.90483741803595963</c:v>
                </c:pt>
                <c:pt idx="11">
                  <c:v>0.88692043671715748</c:v>
                </c:pt>
                <c:pt idx="12">
                  <c:v>0.86935823539880586</c:v>
                </c:pt>
                <c:pt idx="13">
                  <c:v>0.85214378896621135</c:v>
                </c:pt>
                <c:pt idx="14">
                  <c:v>0.835270211411272</c:v>
                </c:pt>
                <c:pt idx="15">
                  <c:v>0.81873075307798182</c:v>
                </c:pt>
                <c:pt idx="16">
                  <c:v>0.80251879796247838</c:v>
                </c:pt>
                <c:pt idx="17">
                  <c:v>0.78662786106655336</c:v>
                </c:pt>
                <c:pt idx="18">
                  <c:v>0.77105158580356614</c:v>
                </c:pt>
                <c:pt idx="19">
                  <c:v>0.75578374145572536</c:v>
                </c:pt>
                <c:pt idx="20">
                  <c:v>0.74081822068171777</c:v>
                </c:pt>
                <c:pt idx="21">
                  <c:v>0.71892373343192606</c:v>
                </c:pt>
                <c:pt idx="22">
                  <c:v>0.69767632607103092</c:v>
                </c:pt>
                <c:pt idx="23">
                  <c:v>0.67705687449816454</c:v>
                </c:pt>
                <c:pt idx="24">
                  <c:v>0.65704681981505664</c:v>
                </c:pt>
                <c:pt idx="25">
                  <c:v>0.63762815162177311</c:v>
                </c:pt>
                <c:pt idx="26">
                  <c:v>0.61878339180614061</c:v>
                </c:pt>
                <c:pt idx="27">
                  <c:v>0.60049557881226578</c:v>
                </c:pt>
                <c:pt idx="28">
                  <c:v>0.58274825237398942</c:v>
                </c:pt>
                <c:pt idx="29">
                  <c:v>0.56552543869953686</c:v>
                </c:pt>
                <c:pt idx="30">
                  <c:v>0.54881163609402606</c:v>
                </c:pt>
                <c:pt idx="31">
                  <c:v>0.52729242404304821</c:v>
                </c:pt>
                <c:pt idx="32">
                  <c:v>0.50661699236558921</c:v>
                </c:pt>
                <c:pt idx="33">
                  <c:v>0.48675225595997129</c:v>
                </c:pt>
                <c:pt idx="34">
                  <c:v>0.46766642700990885</c:v>
                </c:pt>
                <c:pt idx="35">
                  <c:v>0.44932896411722123</c:v>
                </c:pt>
                <c:pt idx="36">
                  <c:v>0.43171052342907934</c:v>
                </c:pt>
                <c:pt idx="37">
                  <c:v>0.41478291168158099</c:v>
                </c:pt>
                <c:pt idx="38">
                  <c:v>0.3985190410845138</c:v>
                </c:pt>
                <c:pt idx="39">
                  <c:v>0.38289288597511167</c:v>
                </c:pt>
                <c:pt idx="40">
                  <c:v>0.367879441171442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415290</xdr:colOff>
      <xdr:row>4</xdr:row>
      <xdr:rowOff>11430</xdr:rowOff>
    </xdr:from>
    <xdr:to>
      <xdr:col>12</xdr:col>
      <xdr:colOff>232410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workbookViewId="0"/>
  </sheetViews>
  <sheetFormatPr defaultRowHeight="18" x14ac:dyDescent="0.35"/>
  <cols>
    <col min="1" max="1" width="3.58203125" customWidth="1"/>
    <col min="3" max="3" width="10.08203125" customWidth="1"/>
    <col min="4" max="4" width="10.4140625" bestFit="1" customWidth="1"/>
  </cols>
  <sheetData>
    <row r="2" spans="2:4" x14ac:dyDescent="0.35">
      <c r="B2" s="4" t="s">
        <v>8</v>
      </c>
      <c r="C2" s="9">
        <f ca="1">TODAY()</f>
        <v>45088</v>
      </c>
    </row>
    <row r="3" spans="2:4" x14ac:dyDescent="0.35">
      <c r="B3" s="4" t="s">
        <v>9</v>
      </c>
      <c r="C3" s="10">
        <f ca="1">10*RAND()</f>
        <v>5.9950973587374543</v>
      </c>
    </row>
    <row r="4" spans="2:4" ht="18.600000000000001" thickBot="1" x14ac:dyDescent="0.4">
      <c r="B4" s="4" t="s">
        <v>10</v>
      </c>
      <c r="C4" s="3" cm="1">
        <f t="array" aca="1" ref="C4" ca="1">_xll.TMX.DATE.ADD_YEARS(date,years)</f>
        <v>47277.664340277777</v>
      </c>
      <c r="D4">
        <f ca="1">C4</f>
        <v>47277.664340277777</v>
      </c>
    </row>
    <row r="5" spans="2:4" ht="19.2" thickTop="1" thickBot="1" x14ac:dyDescent="0.4">
      <c r="B5" s="4"/>
      <c r="C5" s="3" cm="1">
        <f t="array" aca="1" ref="C5" ca="1">_xll.TMX.DATE.ADD_YEARS(C4,-years)</f>
        <v>45088</v>
      </c>
      <c r="D5" s="8">
        <f ca="1">C5-date</f>
        <v>0</v>
      </c>
    </row>
    <row r="6" spans="2:4" ht="18.600000000000001" thickTop="1" x14ac:dyDescent="0.35">
      <c r="B6" s="4" t="s">
        <v>11</v>
      </c>
      <c r="C6" cm="1">
        <f t="array" aca="1" ref="C6" ca="1">_xll.TMX.DATE.SUB_YEARS(C4,date)</f>
        <v>5.9932784382978435</v>
      </c>
    </row>
    <row r="7" spans="2:4" ht="18.600000000000001" thickBot="1" x14ac:dyDescent="0.4">
      <c r="B7" s="4"/>
      <c r="C7" s="3" cm="1">
        <f t="array" aca="1" ref="C7" ca="1">_xll.TMX.DATE.ADD_YEARS(date,C6)</f>
        <v>47277</v>
      </c>
      <c r="D7">
        <f ca="1">C7</f>
        <v>47277</v>
      </c>
    </row>
    <row r="8" spans="2:4" ht="19.2" thickTop="1" thickBot="1" x14ac:dyDescent="0.4">
      <c r="B8" s="4" t="s">
        <v>15</v>
      </c>
      <c r="C8" s="10">
        <f ca="1">RANDBETWEEN(1,10)</f>
        <v>3</v>
      </c>
      <c r="D8" s="8">
        <f ca="1">-years_ + YEAR(C11)-YEAR(date)</f>
        <v>0</v>
      </c>
    </row>
    <row r="9" spans="2:4" ht="19.2" thickTop="1" thickBot="1" x14ac:dyDescent="0.4">
      <c r="B9" s="4" t="s">
        <v>12</v>
      </c>
      <c r="C9" s="10">
        <v>2</v>
      </c>
      <c r="D9" s="8">
        <f ca="1">-months + MONTH(C11)-MONTH(date)</f>
        <v>0</v>
      </c>
    </row>
    <row r="10" spans="2:4" ht="19.2" thickTop="1" thickBot="1" x14ac:dyDescent="0.4">
      <c r="B10" s="4" t="s">
        <v>13</v>
      </c>
      <c r="C10" s="10">
        <v>3</v>
      </c>
      <c r="D10" s="8">
        <f ca="1">-days + DATE(YEAR(date),MONTH(date),DAY(C11))-date</f>
        <v>0</v>
      </c>
    </row>
    <row r="11" spans="2:4" ht="18.600000000000001" thickTop="1" x14ac:dyDescent="0.35">
      <c r="B11" s="4" t="s">
        <v>14</v>
      </c>
      <c r="C11" s="3" cm="1">
        <f t="array" aca="1" ref="C11" ca="1">_xll.TMX.DATE.ADD_YMD(date, years_, months, days)</f>
        <v>46248</v>
      </c>
    </row>
  </sheetData>
  <pageMargins left="0.7" right="0.7" top="0.75" bottom="0.75" header="0.3" footer="0.3"/>
  <ignoredErrors>
    <ignoredError xmlns:x16r3="http://schemas.microsoft.com/office/spreadsheetml/2018/08/main" sqref="D4 D7" x16r3:misleadingForma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K43"/>
  <sheetViews>
    <sheetView tabSelected="1" workbookViewId="0">
      <selection activeCell="F4" sqref="F4"/>
    </sheetView>
  </sheetViews>
  <sheetFormatPr defaultRowHeight="18" x14ac:dyDescent="0.35"/>
  <cols>
    <col min="1" max="1" width="3.58203125" customWidth="1"/>
    <col min="6" max="6" width="11.58203125" bestFit="1" customWidth="1"/>
  </cols>
  <sheetData>
    <row r="2" spans="2:11" x14ac:dyDescent="0.35">
      <c r="B2" s="2" t="s">
        <v>16</v>
      </c>
      <c r="C2" s="2" t="s">
        <v>17</v>
      </c>
      <c r="E2" s="4" t="s">
        <v>7</v>
      </c>
      <c r="F2" s="6" cm="1">
        <f t="array" ref="F2">_xll.\TMX.PWFLAT.CURVE(time, rate, extrapolate)</f>
        <v>3125003000976</v>
      </c>
      <c r="H2" s="2" t="s">
        <v>16</v>
      </c>
      <c r="I2" s="2" t="s">
        <v>19</v>
      </c>
      <c r="J2" s="2" t="s">
        <v>20</v>
      </c>
      <c r="K2" s="2" t="s">
        <v>21</v>
      </c>
    </row>
    <row r="3" spans="2:11" x14ac:dyDescent="0.35">
      <c r="B3" s="10">
        <v>1</v>
      </c>
      <c r="C3" s="10">
        <v>0.1</v>
      </c>
      <c r="E3" s="4" t="s">
        <v>22</v>
      </c>
      <c r="F3">
        <v>0</v>
      </c>
      <c r="H3" cm="1">
        <f t="array" ref="H3:H43">_xlfn.SEQUENCE(1+4/0.1,1,0,0.1)</f>
        <v>0</v>
      </c>
      <c r="I3" cm="1">
        <f t="array" ref="I3">_xll.TMX.PWFLAT.CURVE.VALUE(curve_,H3)</f>
        <v>0.1</v>
      </c>
      <c r="J3" cm="1">
        <f t="array" ref="J3">_xll.TMX.PWFLAT.CURVE.SPOT(curve_,H3)</f>
        <v>0.1</v>
      </c>
      <c r="K3" cm="1">
        <f t="array" ref="K3">_xll.TMX.PWFLAT.CURVE.DISCOUNT(curve_,H3)</f>
        <v>1</v>
      </c>
    </row>
    <row r="4" spans="2:11" x14ac:dyDescent="0.35">
      <c r="B4" s="10">
        <v>2</v>
      </c>
      <c r="C4" s="10">
        <v>0.2</v>
      </c>
      <c r="E4" s="4" t="s">
        <v>23</v>
      </c>
      <c r="F4">
        <v>0</v>
      </c>
      <c r="H4">
        <v>0.1</v>
      </c>
      <c r="I4" cm="1">
        <f t="array" ref="I4">_xll.TMX.PWFLAT.CURVE.VALUE(curve_,H4)</f>
        <v>0.1</v>
      </c>
      <c r="J4" cm="1">
        <f t="array" ref="J4">_xll.TMX.PWFLAT.CURVE.SPOT(curve_,H4)</f>
        <v>0.1</v>
      </c>
      <c r="K4" cm="1">
        <f t="array" ref="K4">_xll.TMX.PWFLAT.CURVE.DISCOUNT(curve_,H4)</f>
        <v>0.99004983374916811</v>
      </c>
    </row>
    <row r="5" spans="2:11" x14ac:dyDescent="0.35">
      <c r="B5" s="10">
        <v>3</v>
      </c>
      <c r="C5" s="10">
        <v>0.3</v>
      </c>
      <c r="E5" s="4" t="s">
        <v>24</v>
      </c>
      <c r="F5" s="6" cm="1">
        <f t="array" ref="F5">_xll.\TMX.PWFLAT.CURVE.TRANSLATE(_xll.\TMX.PWFLAT.CURVE.SHIFT(curve, shift), translate)</f>
        <v>3125074470736</v>
      </c>
      <c r="H5">
        <v>0.2</v>
      </c>
      <c r="I5" cm="1">
        <f t="array" ref="I5">_xll.TMX.PWFLAT.CURVE.VALUE(curve_,H5)</f>
        <v>0.1</v>
      </c>
      <c r="J5" cm="1">
        <f t="array" ref="J5">_xll.TMX.PWFLAT.CURVE.SPOT(curve_,H5)</f>
        <v>0.1</v>
      </c>
      <c r="K5" cm="1">
        <f t="array" ref="K5">_xll.TMX.PWFLAT.CURVE.DISCOUNT(curve_,H5)</f>
        <v>0.98019867330675525</v>
      </c>
    </row>
    <row r="6" spans="2:11" x14ac:dyDescent="0.35">
      <c r="B6" s="4" t="s">
        <v>18</v>
      </c>
      <c r="C6" s="10">
        <v>0.4</v>
      </c>
      <c r="H6">
        <v>0.30000000000000004</v>
      </c>
      <c r="I6" cm="1">
        <f t="array" ref="I6">_xll.TMX.PWFLAT.CURVE.VALUE(curve_,H6)</f>
        <v>0.1</v>
      </c>
      <c r="J6" cm="1">
        <f t="array" ref="J6">_xll.TMX.PWFLAT.CURVE.SPOT(curve_,H6)</f>
        <v>0.1</v>
      </c>
      <c r="K6" cm="1">
        <f t="array" ref="K6">_xll.TMX.PWFLAT.CURVE.DISCOUNT(curve_,H6)</f>
        <v>0.97044553354850815</v>
      </c>
    </row>
    <row r="7" spans="2:11" x14ac:dyDescent="0.35">
      <c r="E7" cm="1">
        <f t="array" ref="E7:F10">TRANSPOSE(_xll.TMX.PWFLAT.CURVE(curve_))</f>
        <v>1</v>
      </c>
      <c r="F7">
        <v>0.1</v>
      </c>
      <c r="H7">
        <v>0.4</v>
      </c>
      <c r="I7" cm="1">
        <f t="array" ref="I7">_xll.TMX.PWFLAT.CURVE.VALUE(curve_,H7)</f>
        <v>0.1</v>
      </c>
      <c r="J7" cm="1">
        <f t="array" ref="J7">_xll.TMX.PWFLAT.CURVE.SPOT(curve_,H7)</f>
        <v>0.1</v>
      </c>
      <c r="K7" cm="1">
        <f t="array" ref="K7">_xll.TMX.PWFLAT.CURVE.DISCOUNT(curve_,H7)</f>
        <v>0.96078943915232318</v>
      </c>
    </row>
    <row r="8" spans="2:11" x14ac:dyDescent="0.35">
      <c r="E8">
        <v>2</v>
      </c>
      <c r="F8">
        <v>0.2</v>
      </c>
      <c r="H8">
        <v>0.5</v>
      </c>
      <c r="I8" cm="1">
        <f t="array" ref="I8">_xll.TMX.PWFLAT.CURVE.VALUE(curve_,H8)</f>
        <v>0.1</v>
      </c>
      <c r="J8" cm="1">
        <f t="array" ref="J8">_xll.TMX.PWFLAT.CURVE.SPOT(curve_,H8)</f>
        <v>0.1</v>
      </c>
      <c r="K8" cm="1">
        <f t="array" ref="K8">_xll.TMX.PWFLAT.CURVE.DISCOUNT(curve_,H8)</f>
        <v>0.95122942450071402</v>
      </c>
    </row>
    <row r="9" spans="2:11" x14ac:dyDescent="0.35">
      <c r="E9">
        <v>3</v>
      </c>
      <c r="F9">
        <v>0.3</v>
      </c>
      <c r="H9">
        <v>0.6</v>
      </c>
      <c r="I9" cm="1">
        <f t="array" ref="I9">_xll.TMX.PWFLAT.CURVE.VALUE(curve_,H9)</f>
        <v>0.1</v>
      </c>
      <c r="J9" cm="1">
        <f t="array" ref="J9">_xll.TMX.PWFLAT.CURVE.SPOT(curve_,H9)</f>
        <v>0.1</v>
      </c>
      <c r="K9" cm="1">
        <f t="array" ref="K9">_xll.TMX.PWFLAT.CURVE.DISCOUNT(curve_,H9)</f>
        <v>0.94176453358424872</v>
      </c>
    </row>
    <row r="10" spans="2:11" x14ac:dyDescent="0.35">
      <c r="E10">
        <v>3</v>
      </c>
      <c r="F10">
        <v>0.4</v>
      </c>
      <c r="H10">
        <v>0.7</v>
      </c>
      <c r="I10" cm="1">
        <f t="array" ref="I10">_xll.TMX.PWFLAT.CURVE.VALUE(curve_,H10)</f>
        <v>0.1</v>
      </c>
      <c r="J10" cm="1">
        <f t="array" ref="J10">_xll.TMX.PWFLAT.CURVE.SPOT(curve_,H10)</f>
        <v>0.1</v>
      </c>
      <c r="K10" cm="1">
        <f t="array" ref="K10">_xll.TMX.PWFLAT.CURVE.DISCOUNT(curve_,H10)</f>
        <v>0.93239381990594827</v>
      </c>
    </row>
    <row r="11" spans="2:11" x14ac:dyDescent="0.35">
      <c r="H11">
        <v>0.79999999999999993</v>
      </c>
      <c r="I11" cm="1">
        <f t="array" ref="I11">_xll.TMX.PWFLAT.CURVE.VALUE(curve_,H11)</f>
        <v>0.1</v>
      </c>
      <c r="J11" cm="1">
        <f t="array" ref="J11">_xll.TMX.PWFLAT.CURVE.SPOT(curve_,H11)</f>
        <v>0.1</v>
      </c>
      <c r="K11" cm="1">
        <f t="array" ref="K11">_xll.TMX.PWFLAT.CURVE.DISCOUNT(curve_,H11)</f>
        <v>0.92311634638663576</v>
      </c>
    </row>
    <row r="12" spans="2:11" x14ac:dyDescent="0.35">
      <c r="H12">
        <v>0.89999999999999991</v>
      </c>
      <c r="I12" cm="1">
        <f t="array" ref="I12">_xll.TMX.PWFLAT.CURVE.VALUE(curve_,H12)</f>
        <v>0.1</v>
      </c>
      <c r="J12" cm="1">
        <f t="array" ref="J12">_xll.TMX.PWFLAT.CURVE.SPOT(curve_,H12)</f>
        <v>0.1</v>
      </c>
      <c r="K12" cm="1">
        <f t="array" ref="K12">_xll.TMX.PWFLAT.CURVE.DISCOUNT(curve_,H12)</f>
        <v>0.91393118527122819</v>
      </c>
    </row>
    <row r="13" spans="2:11" x14ac:dyDescent="0.35">
      <c r="H13">
        <v>0.99999999999999989</v>
      </c>
      <c r="I13" cm="1">
        <f t="array" ref="I13">_xll.TMX.PWFLAT.CURVE.VALUE(curve_,H13)</f>
        <v>0.1</v>
      </c>
      <c r="J13" cm="1">
        <f t="array" ref="J13">_xll.TMX.PWFLAT.CURVE.SPOT(curve_,H13)</f>
        <v>0.1</v>
      </c>
      <c r="K13" cm="1">
        <f t="array" ref="K13">_xll.TMX.PWFLAT.CURVE.DISCOUNT(curve_,H13)</f>
        <v>0.90483741803595963</v>
      </c>
    </row>
    <row r="14" spans="2:11" x14ac:dyDescent="0.35">
      <c r="H14">
        <v>1.0999999999999999</v>
      </c>
      <c r="I14" cm="1">
        <f t="array" ref="I14">_xll.TMX.PWFLAT.CURVE.VALUE(curve_,H14)</f>
        <v>0.2</v>
      </c>
      <c r="J14" cm="1">
        <f t="array" ref="J14">_xll.TMX.PWFLAT.CURVE.SPOT(curve_,H14)</f>
        <v>0.10909090909090909</v>
      </c>
      <c r="K14" cm="1">
        <f t="array" ref="K14">_xll.TMX.PWFLAT.CURVE.DISCOUNT(curve_,H14)</f>
        <v>0.88692043671715748</v>
      </c>
    </row>
    <row r="15" spans="2:11" x14ac:dyDescent="0.35">
      <c r="H15">
        <v>1.2</v>
      </c>
      <c r="I15" cm="1">
        <f t="array" ref="I15">_xll.TMX.PWFLAT.CURVE.VALUE(curve_,H15)</f>
        <v>0.2</v>
      </c>
      <c r="J15" cm="1">
        <f t="array" ref="J15">_xll.TMX.PWFLAT.CURVE.SPOT(curve_,H15)</f>
        <v>0.11666666666666668</v>
      </c>
      <c r="K15" cm="1">
        <f t="array" ref="K15">_xll.TMX.PWFLAT.CURVE.DISCOUNT(curve_,H15)</f>
        <v>0.86935823539880586</v>
      </c>
    </row>
    <row r="16" spans="2:11" x14ac:dyDescent="0.35">
      <c r="H16">
        <v>1.3</v>
      </c>
      <c r="I16" cm="1">
        <f t="array" ref="I16">_xll.TMX.PWFLAT.CURVE.VALUE(curve_,H16)</f>
        <v>0.2</v>
      </c>
      <c r="J16" cm="1">
        <f t="array" ref="J16">_xll.TMX.PWFLAT.CURVE.SPOT(curve_,H16)</f>
        <v>0.1230769230769231</v>
      </c>
      <c r="K16" cm="1">
        <f t="array" ref="K16">_xll.TMX.PWFLAT.CURVE.DISCOUNT(curve_,H16)</f>
        <v>0.85214378896621135</v>
      </c>
    </row>
    <row r="17" spans="8:11" x14ac:dyDescent="0.35">
      <c r="H17">
        <v>1.4000000000000001</v>
      </c>
      <c r="I17" cm="1">
        <f t="array" ref="I17">_xll.TMX.PWFLAT.CURVE.VALUE(curve_,H17)</f>
        <v>0.2</v>
      </c>
      <c r="J17" cm="1">
        <f t="array" ref="J17">_xll.TMX.PWFLAT.CURVE.SPOT(curve_,H17)</f>
        <v>0.12857142857142859</v>
      </c>
      <c r="K17" cm="1">
        <f t="array" ref="K17">_xll.TMX.PWFLAT.CURVE.DISCOUNT(curve_,H17)</f>
        <v>0.835270211411272</v>
      </c>
    </row>
    <row r="18" spans="8:11" x14ac:dyDescent="0.35">
      <c r="H18">
        <v>1.5000000000000002</v>
      </c>
      <c r="I18" cm="1">
        <f t="array" ref="I18">_xll.TMX.PWFLAT.CURVE.VALUE(curve_,H18)</f>
        <v>0.2</v>
      </c>
      <c r="J18" cm="1">
        <f t="array" ref="J18">_xll.TMX.PWFLAT.CURVE.SPOT(curve_,H18)</f>
        <v>0.13333333333333336</v>
      </c>
      <c r="K18" cm="1">
        <f t="array" ref="K18">_xll.TMX.PWFLAT.CURVE.DISCOUNT(curve_,H18)</f>
        <v>0.81873075307798182</v>
      </c>
    </row>
    <row r="19" spans="8:11" x14ac:dyDescent="0.35">
      <c r="H19">
        <v>1.6000000000000003</v>
      </c>
      <c r="I19" cm="1">
        <f t="array" ref="I19">_xll.TMX.PWFLAT.CURVE.VALUE(curve_,H19)</f>
        <v>0.2</v>
      </c>
      <c r="J19" cm="1">
        <f t="array" ref="J19">_xll.TMX.PWFLAT.CURVE.SPOT(curve_,H19)</f>
        <v>0.13750000000000004</v>
      </c>
      <c r="K19" cm="1">
        <f t="array" ref="K19">_xll.TMX.PWFLAT.CURVE.DISCOUNT(curve_,H19)</f>
        <v>0.80251879796247838</v>
      </c>
    </row>
    <row r="20" spans="8:11" x14ac:dyDescent="0.35">
      <c r="H20">
        <v>1.7000000000000004</v>
      </c>
      <c r="I20" cm="1">
        <f t="array" ref="I20">_xll.TMX.PWFLAT.CURVE.VALUE(curve_,H20)</f>
        <v>0.2</v>
      </c>
      <c r="J20" cm="1">
        <f t="array" ref="J20">_xll.TMX.PWFLAT.CURVE.SPOT(curve_,H20)</f>
        <v>0.14117647058823532</v>
      </c>
      <c r="K20" cm="1">
        <f t="array" ref="K20">_xll.TMX.PWFLAT.CURVE.DISCOUNT(curve_,H20)</f>
        <v>0.78662786106655336</v>
      </c>
    </row>
    <row r="21" spans="8:11" x14ac:dyDescent="0.35">
      <c r="H21">
        <v>1.8000000000000005</v>
      </c>
      <c r="I21" cm="1">
        <f t="array" ref="I21">_xll.TMX.PWFLAT.CURVE.VALUE(curve_,H21)</f>
        <v>0.2</v>
      </c>
      <c r="J21" cm="1">
        <f t="array" ref="J21">_xll.TMX.PWFLAT.CURVE.SPOT(curve_,H21)</f>
        <v>0.14444444444444446</v>
      </c>
      <c r="K21" cm="1">
        <f t="array" ref="K21">_xll.TMX.PWFLAT.CURVE.DISCOUNT(curve_,H21)</f>
        <v>0.77105158580356614</v>
      </c>
    </row>
    <row r="22" spans="8:11" x14ac:dyDescent="0.35">
      <c r="H22">
        <v>1.9000000000000006</v>
      </c>
      <c r="I22" cm="1">
        <f t="array" ref="I22">_xll.TMX.PWFLAT.CURVE.VALUE(curve_,H22)</f>
        <v>0.2</v>
      </c>
      <c r="J22" cm="1">
        <f t="array" ref="J22">_xll.TMX.PWFLAT.CURVE.SPOT(curve_,H22)</f>
        <v>0.14736842105263159</v>
      </c>
      <c r="K22" cm="1">
        <f t="array" ref="K22">_xll.TMX.PWFLAT.CURVE.DISCOUNT(curve_,H22)</f>
        <v>0.75578374145572536</v>
      </c>
    </row>
    <row r="23" spans="8:11" x14ac:dyDescent="0.35">
      <c r="H23">
        <v>2.0000000000000004</v>
      </c>
      <c r="I23" cm="1">
        <f t="array" ref="I23">_xll.TMX.PWFLAT.CURVE.VALUE(curve_,H23)</f>
        <v>0.3</v>
      </c>
      <c r="J23" cm="1">
        <f t="array" ref="J23">_xll.TMX.PWFLAT.CURVE.SPOT(curve_,H23)</f>
        <v>0.15000000000000005</v>
      </c>
      <c r="K23" cm="1">
        <f t="array" ref="K23">_xll.TMX.PWFLAT.CURVE.DISCOUNT(curve_,H23)</f>
        <v>0.74081822068171777</v>
      </c>
    </row>
    <row r="24" spans="8:11" x14ac:dyDescent="0.35">
      <c r="H24">
        <v>2.1000000000000005</v>
      </c>
      <c r="I24" cm="1">
        <f t="array" ref="I24">_xll.TMX.PWFLAT.CURVE.VALUE(curve_,H24)</f>
        <v>0.3</v>
      </c>
      <c r="J24" cm="1">
        <f t="array" ref="J24">_xll.TMX.PWFLAT.CURVE.SPOT(curve_,H24)</f>
        <v>0.1571428571428572</v>
      </c>
      <c r="K24" cm="1">
        <f t="array" ref="K24">_xll.TMX.PWFLAT.CURVE.DISCOUNT(curve_,H24)</f>
        <v>0.71892373343192606</v>
      </c>
    </row>
    <row r="25" spans="8:11" x14ac:dyDescent="0.35">
      <c r="H25">
        <v>2.2000000000000006</v>
      </c>
      <c r="I25" cm="1">
        <f t="array" ref="I25">_xll.TMX.PWFLAT.CURVE.VALUE(curve_,H25)</f>
        <v>0.3</v>
      </c>
      <c r="J25" cm="1">
        <f t="array" ref="J25">_xll.TMX.PWFLAT.CURVE.SPOT(curve_,H25)</f>
        <v>0.16363636363636369</v>
      </c>
      <c r="K25" cm="1">
        <f t="array" ref="K25">_xll.TMX.PWFLAT.CURVE.DISCOUNT(curve_,H25)</f>
        <v>0.69767632607103092</v>
      </c>
    </row>
    <row r="26" spans="8:11" x14ac:dyDescent="0.35">
      <c r="H26">
        <v>2.3000000000000007</v>
      </c>
      <c r="I26" cm="1">
        <f t="array" ref="I26">_xll.TMX.PWFLAT.CURVE.VALUE(curve_,H26)</f>
        <v>0.3</v>
      </c>
      <c r="J26" cm="1">
        <f t="array" ref="J26">_xll.TMX.PWFLAT.CURVE.SPOT(curve_,H26)</f>
        <v>0.1695652173913044</v>
      </c>
      <c r="K26" cm="1">
        <f t="array" ref="K26">_xll.TMX.PWFLAT.CURVE.DISCOUNT(curve_,H26)</f>
        <v>0.67705687449816454</v>
      </c>
    </row>
    <row r="27" spans="8:11" x14ac:dyDescent="0.35">
      <c r="H27">
        <v>2.4000000000000008</v>
      </c>
      <c r="I27" cm="1">
        <f t="array" ref="I27">_xll.TMX.PWFLAT.CURVE.VALUE(curve_,H27)</f>
        <v>0.3</v>
      </c>
      <c r="J27" cm="1">
        <f t="array" ref="J27">_xll.TMX.PWFLAT.CURVE.SPOT(curve_,H27)</f>
        <v>0.17500000000000004</v>
      </c>
      <c r="K27" cm="1">
        <f t="array" ref="K27">_xll.TMX.PWFLAT.CURVE.DISCOUNT(curve_,H27)</f>
        <v>0.65704681981505664</v>
      </c>
    </row>
    <row r="28" spans="8:11" x14ac:dyDescent="0.35">
      <c r="H28">
        <v>2.5000000000000009</v>
      </c>
      <c r="I28" cm="1">
        <f t="array" ref="I28">_xll.TMX.PWFLAT.CURVE.VALUE(curve_,H28)</f>
        <v>0.3</v>
      </c>
      <c r="J28" cm="1">
        <f t="array" ref="J28">_xll.TMX.PWFLAT.CURVE.SPOT(curve_,H28)</f>
        <v>0.18000000000000005</v>
      </c>
      <c r="K28" cm="1">
        <f t="array" ref="K28">_xll.TMX.PWFLAT.CURVE.DISCOUNT(curve_,H28)</f>
        <v>0.63762815162177311</v>
      </c>
    </row>
    <row r="29" spans="8:11" x14ac:dyDescent="0.35">
      <c r="H29">
        <v>2.600000000000001</v>
      </c>
      <c r="I29" cm="1">
        <f t="array" ref="I29">_xll.TMX.PWFLAT.CURVE.VALUE(curve_,H29)</f>
        <v>0.3</v>
      </c>
      <c r="J29" cm="1">
        <f t="array" ref="J29">_xll.TMX.PWFLAT.CURVE.SPOT(curve_,H29)</f>
        <v>0.18461538461538468</v>
      </c>
      <c r="K29" cm="1">
        <f t="array" ref="K29">_xll.TMX.PWFLAT.CURVE.DISCOUNT(curve_,H29)</f>
        <v>0.61878339180614061</v>
      </c>
    </row>
    <row r="30" spans="8:11" x14ac:dyDescent="0.35">
      <c r="H30">
        <v>2.7000000000000011</v>
      </c>
      <c r="I30" cm="1">
        <f t="array" ref="I30">_xll.TMX.PWFLAT.CURVE.VALUE(curve_,H30)</f>
        <v>0.3</v>
      </c>
      <c r="J30" cm="1">
        <f t="array" ref="J30">_xll.TMX.PWFLAT.CURVE.SPOT(curve_,H30)</f>
        <v>0.18888888888888894</v>
      </c>
      <c r="K30" cm="1">
        <f t="array" ref="K30">_xll.TMX.PWFLAT.CURVE.DISCOUNT(curve_,H30)</f>
        <v>0.60049557881226578</v>
      </c>
    </row>
    <row r="31" spans="8:11" x14ac:dyDescent="0.35">
      <c r="H31">
        <v>2.8000000000000012</v>
      </c>
      <c r="I31" cm="1">
        <f t="array" ref="I31">_xll.TMX.PWFLAT.CURVE.VALUE(curve_,H31)</f>
        <v>0.3</v>
      </c>
      <c r="J31" cm="1">
        <f t="array" ref="J31">_xll.TMX.PWFLAT.CURVE.SPOT(curve_,H31)</f>
        <v>0.19285714285714292</v>
      </c>
      <c r="K31" cm="1">
        <f t="array" ref="K31">_xll.TMX.PWFLAT.CURVE.DISCOUNT(curve_,H31)</f>
        <v>0.58274825237398942</v>
      </c>
    </row>
    <row r="32" spans="8:11" x14ac:dyDescent="0.35">
      <c r="H32">
        <v>2.9000000000000012</v>
      </c>
      <c r="I32" cm="1">
        <f t="array" ref="I32">_xll.TMX.PWFLAT.CURVE.VALUE(curve_,H32)</f>
        <v>0.3</v>
      </c>
      <c r="J32" cm="1">
        <f t="array" ref="J32">_xll.TMX.PWFLAT.CURVE.SPOT(curve_,H32)</f>
        <v>0.19655172413793109</v>
      </c>
      <c r="K32" cm="1">
        <f t="array" ref="K32">_xll.TMX.PWFLAT.CURVE.DISCOUNT(curve_,H32)</f>
        <v>0.56552543869953686</v>
      </c>
    </row>
    <row r="33" spans="8:11" x14ac:dyDescent="0.35">
      <c r="H33">
        <v>3.0000000000000013</v>
      </c>
      <c r="I33" cm="1">
        <f t="array" ref="I33">_xll.TMX.PWFLAT.CURVE.VALUE(curve_,H33)</f>
        <v>0.4</v>
      </c>
      <c r="J33" cm="1">
        <f t="array" ref="J33">_xll.TMX.PWFLAT.CURVE.SPOT(curve_,H33)</f>
        <v>0.20000000000000012</v>
      </c>
      <c r="K33" cm="1">
        <f t="array" ref="K33">_xll.TMX.PWFLAT.CURVE.DISCOUNT(curve_,H33)</f>
        <v>0.54881163609402606</v>
      </c>
    </row>
    <row r="34" spans="8:11" x14ac:dyDescent="0.35">
      <c r="H34">
        <v>3.1000000000000014</v>
      </c>
      <c r="I34" cm="1">
        <f t="array" ref="I34">_xll.TMX.PWFLAT.CURVE.VALUE(curve_,H34)</f>
        <v>0.4</v>
      </c>
      <c r="J34" cm="1">
        <f t="array" ref="J34">_xll.TMX.PWFLAT.CURVE.SPOT(curve_,H34)</f>
        <v>0.20645161290322592</v>
      </c>
      <c r="K34" cm="1">
        <f t="array" ref="K34">_xll.TMX.PWFLAT.CURVE.DISCOUNT(curve_,H34)</f>
        <v>0.52729242404304821</v>
      </c>
    </row>
    <row r="35" spans="8:11" x14ac:dyDescent="0.35">
      <c r="H35">
        <v>3.2000000000000015</v>
      </c>
      <c r="I35" cm="1">
        <f t="array" ref="I35">_xll.TMX.PWFLAT.CURVE.VALUE(curve_,H35)</f>
        <v>0.4</v>
      </c>
      <c r="J35" cm="1">
        <f t="array" ref="J35">_xll.TMX.PWFLAT.CURVE.SPOT(curve_,H35)</f>
        <v>0.21250000000000013</v>
      </c>
      <c r="K35" cm="1">
        <f t="array" ref="K35">_xll.TMX.PWFLAT.CURVE.DISCOUNT(curve_,H35)</f>
        <v>0.50661699236558921</v>
      </c>
    </row>
    <row r="36" spans="8:11" x14ac:dyDescent="0.35">
      <c r="H36">
        <v>3.3000000000000016</v>
      </c>
      <c r="I36" cm="1">
        <f t="array" ref="I36">_xll.TMX.PWFLAT.CURVE.VALUE(curve_,H36)</f>
        <v>0.4</v>
      </c>
      <c r="J36" cm="1">
        <f t="array" ref="J36">_xll.TMX.PWFLAT.CURVE.SPOT(curve_,H36)</f>
        <v>0.21818181818181831</v>
      </c>
      <c r="K36" cm="1">
        <f t="array" ref="K36">_xll.TMX.PWFLAT.CURVE.DISCOUNT(curve_,H36)</f>
        <v>0.48675225595997129</v>
      </c>
    </row>
    <row r="37" spans="8:11" x14ac:dyDescent="0.35">
      <c r="H37">
        <v>3.4000000000000017</v>
      </c>
      <c r="I37" cm="1">
        <f t="array" ref="I37">_xll.TMX.PWFLAT.CURVE.VALUE(curve_,H37)</f>
        <v>0.4</v>
      </c>
      <c r="J37" cm="1">
        <f t="array" ref="J37">_xll.TMX.PWFLAT.CURVE.SPOT(curve_,H37)</f>
        <v>0.223529411764706</v>
      </c>
      <c r="K37" cm="1">
        <f t="array" ref="K37">_xll.TMX.PWFLAT.CURVE.DISCOUNT(curve_,H37)</f>
        <v>0.46766642700990885</v>
      </c>
    </row>
    <row r="38" spans="8:11" x14ac:dyDescent="0.35">
      <c r="H38">
        <v>3.5000000000000018</v>
      </c>
      <c r="I38" cm="1">
        <f t="array" ref="I38">_xll.TMX.PWFLAT.CURVE.VALUE(curve_,H38)</f>
        <v>0.4</v>
      </c>
      <c r="J38" cm="1">
        <f t="array" ref="J38">_xll.TMX.PWFLAT.CURVE.SPOT(curve_,H38)</f>
        <v>0.2285714285714287</v>
      </c>
      <c r="K38" cm="1">
        <f t="array" ref="K38">_xll.TMX.PWFLAT.CURVE.DISCOUNT(curve_,H38)</f>
        <v>0.44932896411722123</v>
      </c>
    </row>
    <row r="39" spans="8:11" x14ac:dyDescent="0.35">
      <c r="H39">
        <v>3.6000000000000019</v>
      </c>
      <c r="I39" cm="1">
        <f t="array" ref="I39">_xll.TMX.PWFLAT.CURVE.VALUE(curve_,H39)</f>
        <v>0.4</v>
      </c>
      <c r="J39" cm="1">
        <f t="array" ref="J39">_xll.TMX.PWFLAT.CURVE.SPOT(curve_,H39)</f>
        <v>0.23333333333333345</v>
      </c>
      <c r="K39" cm="1">
        <f t="array" ref="K39">_xll.TMX.PWFLAT.CURVE.DISCOUNT(curve_,H39)</f>
        <v>0.43171052342907934</v>
      </c>
    </row>
    <row r="40" spans="8:11" x14ac:dyDescent="0.35">
      <c r="H40">
        <v>3.700000000000002</v>
      </c>
      <c r="I40" cm="1">
        <f t="array" ref="I40">_xll.TMX.PWFLAT.CURVE.VALUE(curve_,H40)</f>
        <v>0.4</v>
      </c>
      <c r="J40" cm="1">
        <f t="array" ref="J40">_xll.TMX.PWFLAT.CURVE.SPOT(curve_,H40)</f>
        <v>0.23783783783783796</v>
      </c>
      <c r="K40" cm="1">
        <f t="array" ref="K40">_xll.TMX.PWFLAT.CURVE.DISCOUNT(curve_,H40)</f>
        <v>0.41478291168158099</v>
      </c>
    </row>
    <row r="41" spans="8:11" x14ac:dyDescent="0.35">
      <c r="H41">
        <v>3.800000000000002</v>
      </c>
      <c r="I41" cm="1">
        <f t="array" ref="I41">_xll.TMX.PWFLAT.CURVE.VALUE(curve_,H41)</f>
        <v>0.4</v>
      </c>
      <c r="J41" cm="1">
        <f t="array" ref="J41">_xll.TMX.PWFLAT.CURVE.SPOT(curve_,H41)</f>
        <v>0.24210526315789485</v>
      </c>
      <c r="K41" cm="1">
        <f t="array" ref="K41">_xll.TMX.PWFLAT.CURVE.DISCOUNT(curve_,H41)</f>
        <v>0.3985190410845138</v>
      </c>
    </row>
    <row r="42" spans="8:11" x14ac:dyDescent="0.35">
      <c r="H42">
        <v>3.9000000000000021</v>
      </c>
      <c r="I42" cm="1">
        <f t="array" ref="I42">_xll.TMX.PWFLAT.CURVE.VALUE(curve_,H42)</f>
        <v>0.4</v>
      </c>
      <c r="J42" cm="1">
        <f t="array" ref="J42">_xll.TMX.PWFLAT.CURVE.SPOT(curve_,H42)</f>
        <v>0.24615384615384628</v>
      </c>
      <c r="K42" cm="1">
        <f t="array" ref="K42">_xll.TMX.PWFLAT.CURVE.DISCOUNT(curve_,H42)</f>
        <v>0.38289288597511167</v>
      </c>
    </row>
    <row r="43" spans="8:11" x14ac:dyDescent="0.35">
      <c r="H43">
        <v>4.0000000000000018</v>
      </c>
      <c r="I43" cm="1">
        <f t="array" ref="I43">_xll.TMX.PWFLAT.CURVE.VALUE(curve_,H43)</f>
        <v>0.4</v>
      </c>
      <c r="J43" cm="1">
        <f t="array" ref="J43">_xll.TMX.PWFLAT.CURVE.SPOT(curve_,H43)</f>
        <v>0.25000000000000011</v>
      </c>
      <c r="K43" cm="1">
        <f t="array" ref="K43">_xll.TMX.PWFLAT.CURVE.DISCOUNT(curve_,H43)</f>
        <v>0.367879441171442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J107"/>
  <sheetViews>
    <sheetView workbookViewId="0">
      <selection activeCell="E7" sqref="E7"/>
    </sheetView>
  </sheetViews>
  <sheetFormatPr defaultRowHeight="18" x14ac:dyDescent="0.35"/>
  <cols>
    <col min="1" max="1" width="3.58203125" customWidth="1"/>
    <col min="2" max="2" width="9.5" bestFit="1" customWidth="1"/>
    <col min="5" max="5" width="9.1640625" bestFit="1" customWidth="1"/>
    <col min="6" max="6" width="9.33203125" bestFit="1" customWidth="1"/>
    <col min="7" max="7" width="11.75" bestFit="1" customWidth="1"/>
    <col min="8" max="8" width="9.33203125" bestFit="1" customWidth="1"/>
    <col min="9" max="9" width="11.75" bestFit="1" customWidth="1"/>
    <col min="10" max="10" width="9.33203125" bestFit="1" customWidth="1"/>
  </cols>
  <sheetData>
    <row r="2" spans="2:10" ht="21" x14ac:dyDescent="0.35">
      <c r="B2" s="5" t="s">
        <v>5</v>
      </c>
    </row>
    <row r="4" spans="2:10" x14ac:dyDescent="0.35">
      <c r="B4" s="4" t="s">
        <v>4</v>
      </c>
      <c r="C4" s="3">
        <v>45080</v>
      </c>
      <c r="D4" s="3"/>
      <c r="F4" s="4" t="s">
        <v>7</v>
      </c>
      <c r="G4" cm="1">
        <f t="array" ref="G4">_xll.\TMX.BOOTSTRAP(instrument, D7:D16)</f>
        <v>3125003035104</v>
      </c>
      <c r="H4" s="3"/>
    </row>
    <row r="6" spans="2:10" x14ac:dyDescent="0.35">
      <c r="B6" s="2" t="s">
        <v>0</v>
      </c>
      <c r="C6" s="2" t="s">
        <v>1</v>
      </c>
      <c r="D6" s="2" t="s">
        <v>6</v>
      </c>
      <c r="E6" s="2" t="s">
        <v>2</v>
      </c>
      <c r="F6" s="2" t="s">
        <v>3</v>
      </c>
      <c r="H6">
        <v>0.1</v>
      </c>
    </row>
    <row r="7" spans="2:10" x14ac:dyDescent="0.35">
      <c r="B7">
        <v>1</v>
      </c>
      <c r="C7" s="1">
        <v>0.05</v>
      </c>
      <c r="D7" s="7">
        <v>100</v>
      </c>
      <c r="E7" s="6" cm="1">
        <f t="array" ref="E7">_xll.\TMX.BOND.SIMPLE(B7, C7)</f>
        <v>3126712226720</v>
      </c>
      <c r="F7" s="6" cm="1">
        <f t="array" ref="F7">_xll.\TMX.BOND.INSTRUMENT(E7, dated)</f>
        <v>3125003039568</v>
      </c>
      <c r="G7" s="3"/>
      <c r="H7" cm="1">
        <f t="array" ref="H7:H107">_xlfn.SEQUENCE(1+10/H6,1,0,H6)</f>
        <v>0</v>
      </c>
      <c r="I7" s="3" t="e" cm="1">
        <f t="array" ref="I7">_xll.TMX.PWFLAT.CURVE.VALUE(curve,H7)</f>
        <v>#NUM!</v>
      </c>
      <c r="J7" s="3"/>
    </row>
    <row r="8" spans="2:10" x14ac:dyDescent="0.35">
      <c r="B8">
        <v>2</v>
      </c>
      <c r="C8" s="1">
        <v>0.05</v>
      </c>
      <c r="D8" s="7">
        <v>100</v>
      </c>
      <c r="E8" s="6" cm="1">
        <f t="array" ref="E8">_xll.\TMX.BOND.SIMPLE(B8, C8)</f>
        <v>3126712223072</v>
      </c>
      <c r="F8" s="6" cm="1">
        <f t="array" ref="F8">_xll.\TMX.BOND.INSTRUMENT(E8, dated)</f>
        <v>3125003038992</v>
      </c>
      <c r="H8">
        <v>0.1</v>
      </c>
      <c r="I8" s="3" t="e" cm="1">
        <f t="array" ref="I8">_xll.TMX.PWFLAT.CURVE.VALUE(curve,H8)</f>
        <v>#NUM!</v>
      </c>
    </row>
    <row r="9" spans="2:10" x14ac:dyDescent="0.35">
      <c r="B9">
        <v>3</v>
      </c>
      <c r="C9" s="1">
        <v>0.05</v>
      </c>
      <c r="D9" s="7">
        <v>100</v>
      </c>
      <c r="E9" s="6" cm="1">
        <f t="array" ref="E9">_xll.\TMX.BOND.SIMPLE(B9, C9)</f>
        <v>3126712223360</v>
      </c>
      <c r="F9" s="6" cm="1">
        <f t="array" ref="F9">_xll.\TMX.BOND.INSTRUMENT(E9, dated)</f>
        <v>3125003034960</v>
      </c>
      <c r="H9">
        <v>0.2</v>
      </c>
      <c r="I9" s="3" t="e" cm="1">
        <f t="array" ref="I9">_xll.TMX.PWFLAT.CURVE.VALUE(curve,H9)</f>
        <v>#NUM!</v>
      </c>
    </row>
    <row r="10" spans="2:10" x14ac:dyDescent="0.35">
      <c r="B10">
        <v>4</v>
      </c>
      <c r="C10" s="1">
        <v>0.05</v>
      </c>
      <c r="D10" s="7">
        <v>100</v>
      </c>
      <c r="E10" s="6" cm="1">
        <f t="array" ref="E10">_xll.\TMX.BOND.SIMPLE(B10, C10)</f>
        <v>3126712226528</v>
      </c>
      <c r="F10" s="6" cm="1">
        <f t="array" ref="F10">_xll.\TMX.BOND.INSTRUMENT(E10, dated)</f>
        <v>3125003039424</v>
      </c>
      <c r="H10">
        <v>0.30000000000000004</v>
      </c>
      <c r="I10" s="3" t="e" cm="1">
        <f t="array" ref="I10">_xll.TMX.PWFLAT.CURVE.VALUE(curve,H10)</f>
        <v>#NUM!</v>
      </c>
    </row>
    <row r="11" spans="2:10" x14ac:dyDescent="0.35">
      <c r="B11">
        <v>5</v>
      </c>
      <c r="C11" s="1">
        <v>0.05</v>
      </c>
      <c r="D11" s="7">
        <v>100</v>
      </c>
      <c r="E11" s="6" cm="1">
        <f t="array" ref="E11">_xll.\TMX.BOND.SIMPLE(B11, C11)</f>
        <v>3126712223552</v>
      </c>
      <c r="F11" s="6" cm="1">
        <f t="array" ref="F11">_xll.\TMX.BOND.INSTRUMENT(E11, dated)</f>
        <v>3125003024880</v>
      </c>
      <c r="H11">
        <v>0.4</v>
      </c>
      <c r="I11" s="3" t="e" cm="1">
        <f t="array" ref="I11">_xll.TMX.PWFLAT.CURVE.VALUE(curve,H11)</f>
        <v>#NUM!</v>
      </c>
    </row>
    <row r="12" spans="2:10" x14ac:dyDescent="0.35">
      <c r="B12">
        <v>6</v>
      </c>
      <c r="C12" s="1">
        <v>0.05</v>
      </c>
      <c r="D12" s="7">
        <v>100</v>
      </c>
      <c r="E12" s="6" cm="1">
        <f t="array" ref="E12">_xll.\TMX.BOND.SIMPLE(B12, C12)</f>
        <v>3126712219136</v>
      </c>
      <c r="F12" s="6" cm="1">
        <f t="array" ref="F12">_xll.\TMX.BOND.INSTRUMENT(E12, dated)</f>
        <v>3125003037984</v>
      </c>
      <c r="H12">
        <v>0.5</v>
      </c>
      <c r="I12" s="3" t="e" cm="1">
        <f t="array" ref="I12">_xll.TMX.PWFLAT.CURVE.VALUE(curve,H12)</f>
        <v>#NUM!</v>
      </c>
    </row>
    <row r="13" spans="2:10" x14ac:dyDescent="0.35">
      <c r="B13">
        <v>7</v>
      </c>
      <c r="C13" s="1">
        <v>0.05</v>
      </c>
      <c r="D13" s="7">
        <v>100</v>
      </c>
      <c r="E13" s="6" cm="1">
        <f t="array" ref="E13">_xll.\TMX.BOND.SIMPLE(B13, C13)</f>
        <v>3126712227392</v>
      </c>
      <c r="F13" s="6" cm="1">
        <f t="array" ref="F13">_xll.\TMX.BOND.INSTRUMENT(E13, dated)</f>
        <v>3125003038848</v>
      </c>
      <c r="H13">
        <v>0.6</v>
      </c>
      <c r="I13" s="3" t="e" cm="1">
        <f t="array" ref="I13">_xll.TMX.PWFLAT.CURVE.VALUE(curve,H13)</f>
        <v>#NUM!</v>
      </c>
    </row>
    <row r="14" spans="2:10" x14ac:dyDescent="0.35">
      <c r="B14">
        <v>8</v>
      </c>
      <c r="C14" s="1">
        <v>0.05</v>
      </c>
      <c r="D14" s="7">
        <v>100</v>
      </c>
      <c r="E14" s="6" cm="1">
        <f t="array" ref="E14">_xll.\TMX.BOND.SIMPLE(B14, C14)</f>
        <v>3126712225664</v>
      </c>
      <c r="F14" s="6" cm="1">
        <f t="array" ref="F14">_xll.\TMX.BOND.INSTRUMENT(E14, dated)</f>
        <v>3125003038704</v>
      </c>
      <c r="H14">
        <v>0.7</v>
      </c>
      <c r="I14" s="3" t="e" cm="1">
        <f t="array" ref="I14">_xll.TMX.PWFLAT.CURVE.VALUE(curve,H14)</f>
        <v>#NUM!</v>
      </c>
    </row>
    <row r="15" spans="2:10" x14ac:dyDescent="0.35">
      <c r="B15">
        <v>9</v>
      </c>
      <c r="C15" s="1">
        <v>0.05</v>
      </c>
      <c r="D15" s="7">
        <v>100</v>
      </c>
      <c r="E15" s="6" cm="1">
        <f t="array" ref="E15">_xll.\TMX.BOND.SIMPLE(B15, C15)</f>
        <v>3126712225472</v>
      </c>
      <c r="F15" s="6" cm="1">
        <f t="array" ref="F15">_xll.\TMX.BOND.INSTRUMENT(E15, dated)</f>
        <v>3125003038560</v>
      </c>
      <c r="H15">
        <v>0.79999999999999993</v>
      </c>
      <c r="I15" s="3" t="e" cm="1">
        <f t="array" ref="I15">_xll.TMX.PWFLAT.CURVE.VALUE(curve,H15)</f>
        <v>#NUM!</v>
      </c>
    </row>
    <row r="16" spans="2:10" x14ac:dyDescent="0.35">
      <c r="B16">
        <v>10</v>
      </c>
      <c r="C16" s="1">
        <v>0.05</v>
      </c>
      <c r="D16" s="7">
        <v>100</v>
      </c>
      <c r="E16" s="6" cm="1">
        <f t="array" ref="E16">_xll.\TMX.BOND.SIMPLE(B16, C16)</f>
        <v>3126712227968</v>
      </c>
      <c r="F16" s="6" cm="1">
        <f t="array" ref="F16">_xll.\TMX.BOND.INSTRUMENT(E16, dated)</f>
        <v>3125003033520</v>
      </c>
      <c r="H16">
        <v>0.89999999999999991</v>
      </c>
      <c r="I16" s="3" t="e" cm="1">
        <f t="array" ref="I16">_xll.TMX.PWFLAT.CURVE.VALUE(curve,H16)</f>
        <v>#NUM!</v>
      </c>
    </row>
    <row r="17" spans="8:9" x14ac:dyDescent="0.35">
      <c r="H17">
        <v>0.99999999999999989</v>
      </c>
      <c r="I17" s="3" t="e" cm="1">
        <f t="array" ref="I17">_xll.TMX.PWFLAT.CURVE.VALUE(curve,H17)</f>
        <v>#NUM!</v>
      </c>
    </row>
    <row r="18" spans="8:9" x14ac:dyDescent="0.35">
      <c r="H18">
        <v>1.0999999999999999</v>
      </c>
      <c r="I18" s="3" t="e" cm="1">
        <f t="array" ref="I18">_xll.TMX.PWFLAT.CURVE.VALUE(curve,H18)</f>
        <v>#NUM!</v>
      </c>
    </row>
    <row r="19" spans="8:9" x14ac:dyDescent="0.35">
      <c r="H19">
        <v>1.2</v>
      </c>
      <c r="I19" s="3" t="e" cm="1">
        <f t="array" ref="I19">_xll.TMX.PWFLAT.CURVE.VALUE(curve,H19)</f>
        <v>#NUM!</v>
      </c>
    </row>
    <row r="20" spans="8:9" x14ac:dyDescent="0.35">
      <c r="H20">
        <v>1.3</v>
      </c>
      <c r="I20" s="3" t="e" cm="1">
        <f t="array" ref="I20">_xll.TMX.PWFLAT.CURVE.VALUE(curve,H20)</f>
        <v>#NUM!</v>
      </c>
    </row>
    <row r="21" spans="8:9" x14ac:dyDescent="0.35">
      <c r="H21">
        <v>1.4000000000000001</v>
      </c>
      <c r="I21" s="3" t="e" cm="1">
        <f t="array" ref="I21">_xll.TMX.PWFLAT.CURVE.VALUE(curve,H21)</f>
        <v>#NUM!</v>
      </c>
    </row>
    <row r="22" spans="8:9" x14ac:dyDescent="0.35">
      <c r="H22">
        <v>1.5000000000000002</v>
      </c>
      <c r="I22" s="3" t="e" cm="1">
        <f t="array" ref="I22">_xll.TMX.PWFLAT.CURVE.VALUE(curve,H22)</f>
        <v>#NUM!</v>
      </c>
    </row>
    <row r="23" spans="8:9" x14ac:dyDescent="0.35">
      <c r="H23">
        <v>1.6000000000000003</v>
      </c>
      <c r="I23" s="3" t="e" cm="1">
        <f t="array" ref="I23">_xll.TMX.PWFLAT.CURVE.VALUE(curve,H23)</f>
        <v>#NUM!</v>
      </c>
    </row>
    <row r="24" spans="8:9" x14ac:dyDescent="0.35">
      <c r="H24">
        <v>1.7000000000000004</v>
      </c>
      <c r="I24" s="3" t="e" cm="1">
        <f t="array" ref="I24">_xll.TMX.PWFLAT.CURVE.VALUE(curve,H24)</f>
        <v>#NUM!</v>
      </c>
    </row>
    <row r="25" spans="8:9" x14ac:dyDescent="0.35">
      <c r="H25">
        <v>1.8000000000000005</v>
      </c>
      <c r="I25" s="3" t="e" cm="1">
        <f t="array" ref="I25">_xll.TMX.PWFLAT.CURVE.VALUE(curve,H25)</f>
        <v>#NUM!</v>
      </c>
    </row>
    <row r="26" spans="8:9" x14ac:dyDescent="0.35">
      <c r="H26">
        <v>1.9000000000000006</v>
      </c>
      <c r="I26" s="3" t="e" cm="1">
        <f t="array" ref="I26">_xll.TMX.PWFLAT.CURVE.VALUE(curve,H26)</f>
        <v>#NUM!</v>
      </c>
    </row>
    <row r="27" spans="8:9" x14ac:dyDescent="0.35">
      <c r="H27">
        <v>2.0000000000000004</v>
      </c>
      <c r="I27" s="3" t="e" cm="1">
        <f t="array" ref="I27">_xll.TMX.PWFLAT.CURVE.VALUE(curve,H27)</f>
        <v>#NUM!</v>
      </c>
    </row>
    <row r="28" spans="8:9" x14ac:dyDescent="0.35">
      <c r="H28">
        <v>2.1000000000000005</v>
      </c>
      <c r="I28" s="3" t="e" cm="1">
        <f t="array" ref="I28">_xll.TMX.PWFLAT.CURVE.VALUE(curve,H28)</f>
        <v>#NUM!</v>
      </c>
    </row>
    <row r="29" spans="8:9" x14ac:dyDescent="0.35">
      <c r="H29">
        <v>2.2000000000000006</v>
      </c>
      <c r="I29" s="3" t="e" cm="1">
        <f t="array" ref="I29">_xll.TMX.PWFLAT.CURVE.VALUE(curve,H29)</f>
        <v>#NUM!</v>
      </c>
    </row>
    <row r="30" spans="8:9" x14ac:dyDescent="0.35">
      <c r="H30">
        <v>2.3000000000000007</v>
      </c>
      <c r="I30" s="3" t="e" cm="1">
        <f t="array" ref="I30">_xll.TMX.PWFLAT.CURVE.VALUE(curve,H30)</f>
        <v>#NUM!</v>
      </c>
    </row>
    <row r="31" spans="8:9" x14ac:dyDescent="0.35">
      <c r="H31">
        <v>2.4000000000000008</v>
      </c>
      <c r="I31" s="3" t="e" cm="1">
        <f t="array" ref="I31">_xll.TMX.PWFLAT.CURVE.VALUE(curve,H31)</f>
        <v>#NUM!</v>
      </c>
    </row>
    <row r="32" spans="8:9" x14ac:dyDescent="0.35">
      <c r="H32">
        <v>2.5000000000000009</v>
      </c>
      <c r="I32" s="3" t="e" cm="1">
        <f t="array" ref="I32">_xll.TMX.PWFLAT.CURVE.VALUE(curve,H32)</f>
        <v>#NUM!</v>
      </c>
    </row>
    <row r="33" spans="8:9" x14ac:dyDescent="0.35">
      <c r="H33">
        <v>2.600000000000001</v>
      </c>
      <c r="I33" s="3" t="e" cm="1">
        <f t="array" ref="I33">_xll.TMX.PWFLAT.CURVE.VALUE(curve,H33)</f>
        <v>#NUM!</v>
      </c>
    </row>
    <row r="34" spans="8:9" x14ac:dyDescent="0.35">
      <c r="H34">
        <v>2.7000000000000011</v>
      </c>
      <c r="I34" s="3" t="e" cm="1">
        <f t="array" ref="I34">_xll.TMX.PWFLAT.CURVE.VALUE(curve,H34)</f>
        <v>#NUM!</v>
      </c>
    </row>
    <row r="35" spans="8:9" x14ac:dyDescent="0.35">
      <c r="H35">
        <v>2.8000000000000012</v>
      </c>
      <c r="I35" s="3" t="e" cm="1">
        <f t="array" ref="I35">_xll.TMX.PWFLAT.CURVE.VALUE(curve,H35)</f>
        <v>#NUM!</v>
      </c>
    </row>
    <row r="36" spans="8:9" x14ac:dyDescent="0.35">
      <c r="H36">
        <v>2.9000000000000012</v>
      </c>
      <c r="I36" s="3" t="e" cm="1">
        <f t="array" ref="I36">_xll.TMX.PWFLAT.CURVE.VALUE(curve,H36)</f>
        <v>#NUM!</v>
      </c>
    </row>
    <row r="37" spans="8:9" x14ac:dyDescent="0.35">
      <c r="H37">
        <v>3.0000000000000013</v>
      </c>
      <c r="I37" s="3" t="e" cm="1">
        <f t="array" ref="I37">_xll.TMX.PWFLAT.CURVE.VALUE(curve,H37)</f>
        <v>#NUM!</v>
      </c>
    </row>
    <row r="38" spans="8:9" x14ac:dyDescent="0.35">
      <c r="H38">
        <v>3.1000000000000014</v>
      </c>
      <c r="I38" s="3" t="e" cm="1">
        <f t="array" ref="I38">_xll.TMX.PWFLAT.CURVE.VALUE(curve,H38)</f>
        <v>#NUM!</v>
      </c>
    </row>
    <row r="39" spans="8:9" x14ac:dyDescent="0.35">
      <c r="H39">
        <v>3.2000000000000015</v>
      </c>
      <c r="I39" s="3" t="e" cm="1">
        <f t="array" ref="I39">_xll.TMX.PWFLAT.CURVE.VALUE(curve,H39)</f>
        <v>#NUM!</v>
      </c>
    </row>
    <row r="40" spans="8:9" x14ac:dyDescent="0.35">
      <c r="H40">
        <v>3.3000000000000016</v>
      </c>
      <c r="I40" s="3" t="e" cm="1">
        <f t="array" ref="I40">_xll.TMX.PWFLAT.CURVE.VALUE(curve,H40)</f>
        <v>#NUM!</v>
      </c>
    </row>
    <row r="41" spans="8:9" x14ac:dyDescent="0.35">
      <c r="H41">
        <v>3.4000000000000017</v>
      </c>
      <c r="I41" s="3" t="e" cm="1">
        <f t="array" ref="I41">_xll.TMX.PWFLAT.CURVE.VALUE(curve,H41)</f>
        <v>#NUM!</v>
      </c>
    </row>
    <row r="42" spans="8:9" x14ac:dyDescent="0.35">
      <c r="H42">
        <v>3.5000000000000018</v>
      </c>
      <c r="I42" s="3" t="e" cm="1">
        <f t="array" ref="I42">_xll.TMX.PWFLAT.CURVE.VALUE(curve,H42)</f>
        <v>#NUM!</v>
      </c>
    </row>
    <row r="43" spans="8:9" x14ac:dyDescent="0.35">
      <c r="H43">
        <v>3.6000000000000019</v>
      </c>
      <c r="I43" s="3" t="e" cm="1">
        <f t="array" ref="I43">_xll.TMX.PWFLAT.CURVE.VALUE(curve,H43)</f>
        <v>#NUM!</v>
      </c>
    </row>
    <row r="44" spans="8:9" x14ac:dyDescent="0.35">
      <c r="H44">
        <v>3.700000000000002</v>
      </c>
      <c r="I44" s="3" t="e" cm="1">
        <f t="array" ref="I44">_xll.TMX.PWFLAT.CURVE.VALUE(curve,H44)</f>
        <v>#NUM!</v>
      </c>
    </row>
    <row r="45" spans="8:9" x14ac:dyDescent="0.35">
      <c r="H45">
        <v>3.800000000000002</v>
      </c>
      <c r="I45" s="3" t="e" cm="1">
        <f t="array" ref="I45">_xll.TMX.PWFLAT.CURVE.VALUE(curve,H45)</f>
        <v>#NUM!</v>
      </c>
    </row>
    <row r="46" spans="8:9" x14ac:dyDescent="0.35">
      <c r="H46">
        <v>3.9000000000000021</v>
      </c>
      <c r="I46" s="3" t="e" cm="1">
        <f t="array" ref="I46">_xll.TMX.PWFLAT.CURVE.VALUE(curve,H46)</f>
        <v>#NUM!</v>
      </c>
    </row>
    <row r="47" spans="8:9" x14ac:dyDescent="0.35">
      <c r="H47">
        <v>4.0000000000000018</v>
      </c>
      <c r="I47" s="3" t="e" cm="1">
        <f t="array" ref="I47">_xll.TMX.PWFLAT.CURVE.VALUE(curve,H47)</f>
        <v>#NUM!</v>
      </c>
    </row>
    <row r="48" spans="8:9" x14ac:dyDescent="0.35">
      <c r="H48">
        <v>4.1000000000000014</v>
      </c>
      <c r="I48" s="3" t="e" cm="1">
        <f t="array" ref="I48">_xll.TMX.PWFLAT.CURVE.VALUE(curve,H48)</f>
        <v>#NUM!</v>
      </c>
    </row>
    <row r="49" spans="8:9" x14ac:dyDescent="0.35">
      <c r="H49">
        <v>4.2000000000000011</v>
      </c>
      <c r="I49" s="3" t="e" cm="1">
        <f t="array" ref="I49">_xll.TMX.PWFLAT.CURVE.VALUE(curve,H49)</f>
        <v>#NUM!</v>
      </c>
    </row>
    <row r="50" spans="8:9" x14ac:dyDescent="0.35">
      <c r="H50">
        <v>4.3000000000000007</v>
      </c>
      <c r="I50" s="3" t="e" cm="1">
        <f t="array" ref="I50">_xll.TMX.PWFLAT.CURVE.VALUE(curve,H50)</f>
        <v>#NUM!</v>
      </c>
    </row>
    <row r="51" spans="8:9" x14ac:dyDescent="0.35">
      <c r="H51">
        <v>4.4000000000000004</v>
      </c>
      <c r="I51" s="3" t="e" cm="1">
        <f t="array" ref="I51">_xll.TMX.PWFLAT.CURVE.VALUE(curve,H51)</f>
        <v>#NUM!</v>
      </c>
    </row>
    <row r="52" spans="8:9" x14ac:dyDescent="0.35">
      <c r="H52">
        <v>4.5</v>
      </c>
      <c r="I52" s="3" t="e" cm="1">
        <f t="array" ref="I52">_xll.TMX.PWFLAT.CURVE.VALUE(curve,H52)</f>
        <v>#NUM!</v>
      </c>
    </row>
    <row r="53" spans="8:9" x14ac:dyDescent="0.35">
      <c r="H53">
        <v>4.5999999999999996</v>
      </c>
      <c r="I53" s="3" t="e" cm="1">
        <f t="array" ref="I53">_xll.TMX.PWFLAT.CURVE.VALUE(curve,H53)</f>
        <v>#NUM!</v>
      </c>
    </row>
    <row r="54" spans="8:9" x14ac:dyDescent="0.35">
      <c r="H54">
        <v>4.6999999999999993</v>
      </c>
      <c r="I54" s="3" t="e" cm="1">
        <f t="array" ref="I54">_xll.TMX.PWFLAT.CURVE.VALUE(curve,H54)</f>
        <v>#NUM!</v>
      </c>
    </row>
    <row r="55" spans="8:9" x14ac:dyDescent="0.35">
      <c r="H55">
        <v>4.7999999999999989</v>
      </c>
      <c r="I55" s="3" t="e" cm="1">
        <f t="array" ref="I55">_xll.TMX.PWFLAT.CURVE.VALUE(curve,H55)</f>
        <v>#NUM!</v>
      </c>
    </row>
    <row r="56" spans="8:9" x14ac:dyDescent="0.35">
      <c r="H56">
        <v>4.8999999999999986</v>
      </c>
      <c r="I56" s="3" t="e" cm="1">
        <f t="array" ref="I56">_xll.TMX.PWFLAT.CURVE.VALUE(curve,H56)</f>
        <v>#NUM!</v>
      </c>
    </row>
    <row r="57" spans="8:9" x14ac:dyDescent="0.35">
      <c r="H57">
        <v>4.9999999999999982</v>
      </c>
      <c r="I57" s="3" t="e" cm="1">
        <f t="array" ref="I57">_xll.TMX.PWFLAT.CURVE.VALUE(curve,H57)</f>
        <v>#NUM!</v>
      </c>
    </row>
    <row r="58" spans="8:9" x14ac:dyDescent="0.35">
      <c r="H58">
        <v>5.0999999999999979</v>
      </c>
      <c r="I58" s="3" t="e" cm="1">
        <f t="array" ref="I58">_xll.TMX.PWFLAT.CURVE.VALUE(curve,H58)</f>
        <v>#NUM!</v>
      </c>
    </row>
    <row r="59" spans="8:9" x14ac:dyDescent="0.35">
      <c r="H59">
        <v>5.1999999999999975</v>
      </c>
      <c r="I59" s="3" t="e" cm="1">
        <f t="array" ref="I59">_xll.TMX.PWFLAT.CURVE.VALUE(curve,H59)</f>
        <v>#NUM!</v>
      </c>
    </row>
    <row r="60" spans="8:9" x14ac:dyDescent="0.35">
      <c r="H60">
        <v>5.2999999999999972</v>
      </c>
      <c r="I60" s="3" t="e" cm="1">
        <f t="array" ref="I60">_xll.TMX.PWFLAT.CURVE.VALUE(curve,H60)</f>
        <v>#NUM!</v>
      </c>
    </row>
    <row r="61" spans="8:9" x14ac:dyDescent="0.35">
      <c r="H61">
        <v>5.3999999999999968</v>
      </c>
      <c r="I61" s="3" t="e" cm="1">
        <f t="array" ref="I61">_xll.TMX.PWFLAT.CURVE.VALUE(curve,H61)</f>
        <v>#NUM!</v>
      </c>
    </row>
    <row r="62" spans="8:9" x14ac:dyDescent="0.35">
      <c r="H62">
        <v>5.4999999999999964</v>
      </c>
      <c r="I62" s="3" t="e" cm="1">
        <f t="array" ref="I62">_xll.TMX.PWFLAT.CURVE.VALUE(curve,H62)</f>
        <v>#NUM!</v>
      </c>
    </row>
    <row r="63" spans="8:9" x14ac:dyDescent="0.35">
      <c r="H63">
        <v>5.5999999999999961</v>
      </c>
      <c r="I63" s="3" t="e" cm="1">
        <f t="array" ref="I63">_xll.TMX.PWFLAT.CURVE.VALUE(curve,H63)</f>
        <v>#NUM!</v>
      </c>
    </row>
    <row r="64" spans="8:9" x14ac:dyDescent="0.35">
      <c r="H64">
        <v>5.6999999999999957</v>
      </c>
      <c r="I64" s="3" t="e" cm="1">
        <f t="array" ref="I64">_xll.TMX.PWFLAT.CURVE.VALUE(curve,H64)</f>
        <v>#NUM!</v>
      </c>
    </row>
    <row r="65" spans="8:9" x14ac:dyDescent="0.35">
      <c r="H65">
        <v>5.7999999999999954</v>
      </c>
      <c r="I65" s="3" t="e" cm="1">
        <f t="array" ref="I65">_xll.TMX.PWFLAT.CURVE.VALUE(curve,H65)</f>
        <v>#NUM!</v>
      </c>
    </row>
    <row r="66" spans="8:9" x14ac:dyDescent="0.35">
      <c r="H66">
        <v>5.899999999999995</v>
      </c>
      <c r="I66" s="3" t="e" cm="1">
        <f t="array" ref="I66">_xll.TMX.PWFLAT.CURVE.VALUE(curve,H66)</f>
        <v>#NUM!</v>
      </c>
    </row>
    <row r="67" spans="8:9" x14ac:dyDescent="0.35">
      <c r="H67">
        <v>5.9999999999999947</v>
      </c>
      <c r="I67" s="3" t="e" cm="1">
        <f t="array" ref="I67">_xll.TMX.PWFLAT.CURVE.VALUE(curve,H67)</f>
        <v>#NUM!</v>
      </c>
    </row>
    <row r="68" spans="8:9" x14ac:dyDescent="0.35">
      <c r="H68">
        <v>6.0999999999999943</v>
      </c>
      <c r="I68" s="3" t="e" cm="1">
        <f t="array" ref="I68">_xll.TMX.PWFLAT.CURVE.VALUE(curve,H68)</f>
        <v>#NUM!</v>
      </c>
    </row>
    <row r="69" spans="8:9" x14ac:dyDescent="0.35">
      <c r="H69">
        <v>6.199999999999994</v>
      </c>
      <c r="I69" s="3" t="e" cm="1">
        <f t="array" ref="I69">_xll.TMX.PWFLAT.CURVE.VALUE(curve,H69)</f>
        <v>#NUM!</v>
      </c>
    </row>
    <row r="70" spans="8:9" x14ac:dyDescent="0.35">
      <c r="H70">
        <v>6.2999999999999936</v>
      </c>
      <c r="I70" s="3" t="e" cm="1">
        <f t="array" ref="I70">_xll.TMX.PWFLAT.CURVE.VALUE(curve,H70)</f>
        <v>#NUM!</v>
      </c>
    </row>
    <row r="71" spans="8:9" x14ac:dyDescent="0.35">
      <c r="H71">
        <v>6.3999999999999932</v>
      </c>
      <c r="I71" s="3" t="e" cm="1">
        <f t="array" ref="I71">_xll.TMX.PWFLAT.CURVE.VALUE(curve,H71)</f>
        <v>#NUM!</v>
      </c>
    </row>
    <row r="72" spans="8:9" x14ac:dyDescent="0.35">
      <c r="H72">
        <v>6.4999999999999929</v>
      </c>
      <c r="I72" s="3" t="e" cm="1">
        <f t="array" ref="I72">_xll.TMX.PWFLAT.CURVE.VALUE(curve,H72)</f>
        <v>#NUM!</v>
      </c>
    </row>
    <row r="73" spans="8:9" x14ac:dyDescent="0.35">
      <c r="H73">
        <v>6.5999999999999925</v>
      </c>
      <c r="I73" s="3" t="e" cm="1">
        <f t="array" ref="I73">_xll.TMX.PWFLAT.CURVE.VALUE(curve,H73)</f>
        <v>#NUM!</v>
      </c>
    </row>
    <row r="74" spans="8:9" x14ac:dyDescent="0.35">
      <c r="H74">
        <v>6.6999999999999922</v>
      </c>
      <c r="I74" s="3" t="e" cm="1">
        <f t="array" ref="I74">_xll.TMX.PWFLAT.CURVE.VALUE(curve,H74)</f>
        <v>#NUM!</v>
      </c>
    </row>
    <row r="75" spans="8:9" x14ac:dyDescent="0.35">
      <c r="H75">
        <v>6.7999999999999918</v>
      </c>
      <c r="I75" s="3" t="e" cm="1">
        <f t="array" ref="I75">_xll.TMX.PWFLAT.CURVE.VALUE(curve,H75)</f>
        <v>#NUM!</v>
      </c>
    </row>
    <row r="76" spans="8:9" x14ac:dyDescent="0.35">
      <c r="H76">
        <v>6.8999999999999915</v>
      </c>
      <c r="I76" s="3" t="e" cm="1">
        <f t="array" ref="I76">_xll.TMX.PWFLAT.CURVE.VALUE(curve,H76)</f>
        <v>#NUM!</v>
      </c>
    </row>
    <row r="77" spans="8:9" x14ac:dyDescent="0.35">
      <c r="H77">
        <v>6.9999999999999911</v>
      </c>
      <c r="I77" s="3" t="e" cm="1">
        <f t="array" ref="I77">_xll.TMX.PWFLAT.CURVE.VALUE(curve,H77)</f>
        <v>#NUM!</v>
      </c>
    </row>
    <row r="78" spans="8:9" x14ac:dyDescent="0.35">
      <c r="H78">
        <v>7.0999999999999908</v>
      </c>
      <c r="I78" s="3" t="e" cm="1">
        <f t="array" ref="I78">_xll.TMX.PWFLAT.CURVE.VALUE(curve,H78)</f>
        <v>#NUM!</v>
      </c>
    </row>
    <row r="79" spans="8:9" x14ac:dyDescent="0.35">
      <c r="H79">
        <v>7.1999999999999904</v>
      </c>
      <c r="I79" s="3" t="e" cm="1">
        <f t="array" ref="I79">_xll.TMX.PWFLAT.CURVE.VALUE(curve,H79)</f>
        <v>#NUM!</v>
      </c>
    </row>
    <row r="80" spans="8:9" x14ac:dyDescent="0.35">
      <c r="H80">
        <v>7.2999999999999901</v>
      </c>
      <c r="I80" s="3" t="e" cm="1">
        <f t="array" ref="I80">_xll.TMX.PWFLAT.CURVE.VALUE(curve,H80)</f>
        <v>#NUM!</v>
      </c>
    </row>
    <row r="81" spans="8:9" x14ac:dyDescent="0.35">
      <c r="H81">
        <v>7.3999999999999897</v>
      </c>
      <c r="I81" s="3" t="e" cm="1">
        <f t="array" ref="I81">_xll.TMX.PWFLAT.CURVE.VALUE(curve,H81)</f>
        <v>#NUM!</v>
      </c>
    </row>
    <row r="82" spans="8:9" x14ac:dyDescent="0.35">
      <c r="H82">
        <v>7.4999999999999893</v>
      </c>
      <c r="I82" s="3" t="e" cm="1">
        <f t="array" ref="I82">_xll.TMX.PWFLAT.CURVE.VALUE(curve,H82)</f>
        <v>#NUM!</v>
      </c>
    </row>
    <row r="83" spans="8:9" x14ac:dyDescent="0.35">
      <c r="H83">
        <v>7.599999999999989</v>
      </c>
      <c r="I83" s="3" t="e" cm="1">
        <f t="array" ref="I83">_xll.TMX.PWFLAT.CURVE.VALUE(curve,H83)</f>
        <v>#NUM!</v>
      </c>
    </row>
    <row r="84" spans="8:9" x14ac:dyDescent="0.35">
      <c r="H84">
        <v>7.6999999999999886</v>
      </c>
      <c r="I84" s="3" t="e" cm="1">
        <f t="array" ref="I84">_xll.TMX.PWFLAT.CURVE.VALUE(curve,H84)</f>
        <v>#NUM!</v>
      </c>
    </row>
    <row r="85" spans="8:9" x14ac:dyDescent="0.35">
      <c r="H85">
        <v>7.7999999999999883</v>
      </c>
      <c r="I85" s="3" t="e" cm="1">
        <f t="array" ref="I85">_xll.TMX.PWFLAT.CURVE.VALUE(curve,H85)</f>
        <v>#NUM!</v>
      </c>
    </row>
    <row r="86" spans="8:9" x14ac:dyDescent="0.35">
      <c r="H86">
        <v>7.8999999999999879</v>
      </c>
      <c r="I86" s="3" t="e" cm="1">
        <f t="array" ref="I86">_xll.TMX.PWFLAT.CURVE.VALUE(curve,H86)</f>
        <v>#NUM!</v>
      </c>
    </row>
    <row r="87" spans="8:9" x14ac:dyDescent="0.35">
      <c r="H87">
        <v>7.9999999999999876</v>
      </c>
      <c r="I87" s="3" t="e" cm="1">
        <f t="array" ref="I87">_xll.TMX.PWFLAT.CURVE.VALUE(curve,H87)</f>
        <v>#NUM!</v>
      </c>
    </row>
    <row r="88" spans="8:9" x14ac:dyDescent="0.35">
      <c r="H88">
        <v>8.0999999999999872</v>
      </c>
      <c r="I88" s="3" t="e" cm="1">
        <f t="array" ref="I88">_xll.TMX.PWFLAT.CURVE.VALUE(curve,H88)</f>
        <v>#NUM!</v>
      </c>
    </row>
    <row r="89" spans="8:9" x14ac:dyDescent="0.35">
      <c r="H89">
        <v>8.1999999999999869</v>
      </c>
      <c r="I89" s="3" t="e" cm="1">
        <f t="array" ref="I89">_xll.TMX.PWFLAT.CURVE.VALUE(curve,H89)</f>
        <v>#NUM!</v>
      </c>
    </row>
    <row r="90" spans="8:9" x14ac:dyDescent="0.35">
      <c r="H90">
        <v>8.2999999999999865</v>
      </c>
      <c r="I90" s="3" t="e" cm="1">
        <f t="array" ref="I90">_xll.TMX.PWFLAT.CURVE.VALUE(curve,H90)</f>
        <v>#NUM!</v>
      </c>
    </row>
    <row r="91" spans="8:9" x14ac:dyDescent="0.35">
      <c r="H91">
        <v>8.3999999999999861</v>
      </c>
      <c r="I91" s="3" t="e" cm="1">
        <f t="array" ref="I91">_xll.TMX.PWFLAT.CURVE.VALUE(curve,H91)</f>
        <v>#NUM!</v>
      </c>
    </row>
    <row r="92" spans="8:9" x14ac:dyDescent="0.35">
      <c r="H92">
        <v>8.4999999999999858</v>
      </c>
      <c r="I92" s="3" t="e" cm="1">
        <f t="array" ref="I92">_xll.TMX.PWFLAT.CURVE.VALUE(curve,H92)</f>
        <v>#NUM!</v>
      </c>
    </row>
    <row r="93" spans="8:9" x14ac:dyDescent="0.35">
      <c r="H93">
        <v>8.5999999999999854</v>
      </c>
      <c r="I93" s="3" t="e" cm="1">
        <f t="array" ref="I93">_xll.TMX.PWFLAT.CURVE.VALUE(curve,H93)</f>
        <v>#NUM!</v>
      </c>
    </row>
    <row r="94" spans="8:9" x14ac:dyDescent="0.35">
      <c r="H94">
        <v>8.6999999999999851</v>
      </c>
      <c r="I94" s="3" t="e" cm="1">
        <f t="array" ref="I94">_xll.TMX.PWFLAT.CURVE.VALUE(curve,H94)</f>
        <v>#NUM!</v>
      </c>
    </row>
    <row r="95" spans="8:9" x14ac:dyDescent="0.35">
      <c r="H95">
        <v>8.7999999999999847</v>
      </c>
      <c r="I95" s="3" t="e" cm="1">
        <f t="array" ref="I95">_xll.TMX.PWFLAT.CURVE.VALUE(curve,H95)</f>
        <v>#NUM!</v>
      </c>
    </row>
    <row r="96" spans="8:9" x14ac:dyDescent="0.35">
      <c r="H96">
        <v>8.8999999999999844</v>
      </c>
      <c r="I96" s="3" t="e" cm="1">
        <f t="array" ref="I96">_xll.TMX.PWFLAT.CURVE.VALUE(curve,H96)</f>
        <v>#NUM!</v>
      </c>
    </row>
    <row r="97" spans="8:9" x14ac:dyDescent="0.35">
      <c r="H97">
        <v>8.999999999999984</v>
      </c>
      <c r="I97" s="3" t="e" cm="1">
        <f t="array" ref="I97">_xll.TMX.PWFLAT.CURVE.VALUE(curve,H97)</f>
        <v>#NUM!</v>
      </c>
    </row>
    <row r="98" spans="8:9" x14ac:dyDescent="0.35">
      <c r="H98">
        <v>9.0999999999999837</v>
      </c>
      <c r="I98" s="3" t="e" cm="1">
        <f t="array" ref="I98">_xll.TMX.PWFLAT.CURVE.VALUE(curve,H98)</f>
        <v>#NUM!</v>
      </c>
    </row>
    <row r="99" spans="8:9" x14ac:dyDescent="0.35">
      <c r="H99">
        <v>9.1999999999999833</v>
      </c>
      <c r="I99" s="3" t="e" cm="1">
        <f t="array" ref="I99">_xll.TMX.PWFLAT.CURVE.VALUE(curve,H99)</f>
        <v>#NUM!</v>
      </c>
    </row>
    <row r="100" spans="8:9" x14ac:dyDescent="0.35">
      <c r="H100">
        <v>9.2999999999999829</v>
      </c>
      <c r="I100" s="3" t="e" cm="1">
        <f t="array" ref="I100">_xll.TMX.PWFLAT.CURVE.VALUE(curve,H100)</f>
        <v>#NUM!</v>
      </c>
    </row>
    <row r="101" spans="8:9" x14ac:dyDescent="0.35">
      <c r="H101">
        <v>9.3999999999999826</v>
      </c>
      <c r="I101" s="3" t="e" cm="1">
        <f t="array" ref="I101">_xll.TMX.PWFLAT.CURVE.VALUE(curve,H101)</f>
        <v>#NUM!</v>
      </c>
    </row>
    <row r="102" spans="8:9" x14ac:dyDescent="0.35">
      <c r="H102">
        <v>9.4999999999999822</v>
      </c>
      <c r="I102" s="3" t="e" cm="1">
        <f t="array" ref="I102">_xll.TMX.PWFLAT.CURVE.VALUE(curve,H102)</f>
        <v>#NUM!</v>
      </c>
    </row>
    <row r="103" spans="8:9" x14ac:dyDescent="0.35">
      <c r="H103">
        <v>9.5999999999999819</v>
      </c>
      <c r="I103" s="3" t="e" cm="1">
        <f t="array" ref="I103">_xll.TMX.PWFLAT.CURVE.VALUE(curve,H103)</f>
        <v>#NUM!</v>
      </c>
    </row>
    <row r="104" spans="8:9" x14ac:dyDescent="0.35">
      <c r="H104">
        <v>9.6999999999999815</v>
      </c>
      <c r="I104" s="3" t="e" cm="1">
        <f t="array" ref="I104">_xll.TMX.PWFLAT.CURVE.VALUE(curve,H104)</f>
        <v>#NUM!</v>
      </c>
    </row>
    <row r="105" spans="8:9" x14ac:dyDescent="0.35">
      <c r="H105">
        <v>9.7999999999999812</v>
      </c>
      <c r="I105" s="3" t="e" cm="1">
        <f t="array" ref="I105">_xll.TMX.PWFLAT.CURVE.VALUE(curve,H105)</f>
        <v>#NUM!</v>
      </c>
    </row>
    <row r="106" spans="8:9" x14ac:dyDescent="0.35">
      <c r="H106">
        <v>9.8999999999999808</v>
      </c>
      <c r="I106" s="3" t="e" cm="1">
        <f t="array" ref="I106">_xll.TMX.PWFLAT.CURVE.VALUE(curve,H106)</f>
        <v>#NUM!</v>
      </c>
    </row>
    <row r="107" spans="8:9" x14ac:dyDescent="0.35">
      <c r="H107">
        <v>9.9999999999999805</v>
      </c>
      <c r="I107" s="3" t="e" cm="1">
        <f t="array" ref="I107">_xll.TMX.PWFLAT.CURVE.VALUE(curve,H107)</f>
        <v>#NUM!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Date</vt:lpstr>
      <vt:lpstr>Curve</vt:lpstr>
      <vt:lpstr>Sheet1</vt:lpstr>
      <vt:lpstr>bond</vt:lpstr>
      <vt:lpstr>coupon</vt:lpstr>
      <vt:lpstr>Curve!curve</vt:lpstr>
      <vt:lpstr>curve</vt:lpstr>
      <vt:lpstr>curve_</vt:lpstr>
      <vt:lpstr>date</vt:lpstr>
      <vt:lpstr>dated</vt:lpstr>
      <vt:lpstr>days</vt:lpstr>
      <vt:lpstr>extrapolate</vt:lpstr>
      <vt:lpstr>instrument</vt:lpstr>
      <vt:lpstr>maturity</vt:lpstr>
      <vt:lpstr>months</vt:lpstr>
      <vt:lpstr>rate</vt:lpstr>
      <vt:lpstr>shift</vt:lpstr>
      <vt:lpstr>time</vt:lpstr>
      <vt:lpstr>translate</vt:lpstr>
      <vt:lpstr>years</vt:lpstr>
      <vt:lpstr>years_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2023-06-11T21:47:33Z</dcterms:modified>
</cp:coreProperties>
</file>