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"/>
    </mc:Choice>
  </mc:AlternateContent>
  <xr:revisionPtr revIDLastSave="0" documentId="13_ncr:1_{6ECD1DA5-7D43-401F-83D3-610CDA8B0144}" xr6:coauthVersionLast="47" xr6:coauthVersionMax="47" xr10:uidLastSave="{00000000-0000-0000-0000-000000000000}"/>
  <bookViews>
    <workbookView xWindow="-120" yWindow="-120" windowWidth="29040" windowHeight="15720" xr2:uid="{66BF1424-4C36-41C8-8638-427DDEA65CBA}"/>
  </bookViews>
  <sheets>
    <sheet name="Sheet1" sheetId="1" r:id="rId1"/>
  </sheets>
  <definedNames>
    <definedName name="B_t">Sheet1!$G$4</definedName>
    <definedName name="Bt">_xll.RANDOM.BROWNIAN(_xll.ARRAY.SEQUENCE(0,t,dt))</definedName>
    <definedName name="curve">Sheet1!$C$5</definedName>
    <definedName name="D_t">Sheet1!$G$5</definedName>
    <definedName name="dt">Sheet1!$G$2</definedName>
    <definedName name="Dtu">Sheet1!$G$6</definedName>
    <definedName name="instrument">Sheet1!$C$2</definedName>
    <definedName name="intB">Sheet1!$G$3</definedName>
    <definedName name="phi">Sheet1!$B$5</definedName>
    <definedName name="t">Sheet1!$C$7</definedName>
    <definedName name="u">Sheet1!$B$2</definedName>
    <definedName name="σ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2" i="1" a="1"/>
  <c r="C5" i="1" a="1"/>
  <c r="G4" i="1" a="1"/>
  <c r="G3" i="1"/>
  <c r="C5" i="1" l="1"/>
  <c r="G5" i="1"/>
  <c r="G4" i="1"/>
  <c r="G6" i="1" s="1"/>
  <c r="C2" i="1"/>
  <c r="C12" i="1" a="1"/>
  <c r="H5" i="1" a="1"/>
  <c r="H6" i="1" a="1"/>
  <c r="H6" i="1" l="1"/>
  <c r="I6" i="1"/>
  <c r="H5" i="1"/>
  <c r="J5" i="1" s="1"/>
  <c r="I5" i="1"/>
  <c r="D14" i="1"/>
  <c r="C12" i="1"/>
  <c r="G7" i="1" l="1"/>
  <c r="J6" i="1"/>
  <c r="H7" i="1" a="1"/>
  <c r="I7" i="1" l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<sst xmlns="http://schemas.openxmlformats.org/spreadsheetml/2006/main" count="12" uniqueCount="12">
  <si>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instrument</t>
  </si>
  <si>
    <t>t</t>
  </si>
  <si>
    <t>σ</t>
  </si>
  <si>
    <t>curve</t>
  </si>
  <si>
    <t>dt</t>
  </si>
  <si>
    <t>intB</t>
  </si>
  <si>
    <t>B_t</t>
  </si>
  <si>
    <t>D_t</t>
  </si>
  <si>
    <t>Dtu</t>
  </si>
  <si>
    <t>u</t>
  </si>
  <si>
    <t>Dt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</si>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</sst>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0C72-9B62-4C6C-B933-A7309E09F086}">
  <dimension ref="A2:J14"/>
  <sheetViews>
    <sheetView tabSelected="1" workbookViewId="0">
      <selection activeCell="C8" sqref="C8"/>
    </sheetView>
  </sheetViews>
  <sheetFormatPr defaultRowHeight="18.75" x14ac:dyDescent="0.3"/>
  <cols>
    <col min="3" max="4" width="10.69921875" bestFit="1" customWidth="1"/>
    <col min="7" max="9" width="10.3984375" bestFit="1" customWidth="1"/>
    <col min="10" max="10" width="11" bestFit="1" customWidth="1"/>
  </cols>
  <sheetData>
    <row r="2" spans="1:10" x14ac:dyDescent="0.3">
      <c r="A2" s="1" t="s">
        <v>9</v>
      </c>
      <c r="B2">
        <v>2</v>
      </c>
      <c r="C2" cm="1">
        <f t="array" ref="C2">_xll.\TMX.INSTRUMENT(B2,B3)</f>
        <v>3135378923424</v>
      </c>
      <c r="D2" t="s">
        <v>0</v>
      </c>
      <c r="F2" s="1" t="s">
        <v>4</v>
      </c>
      <c r="G2">
        <v>0.1</v>
      </c>
    </row>
    <row r="3" spans="1:10" x14ac:dyDescent="0.3">
      <c r="B3">
        <v>1</v>
      </c>
      <c r="F3" s="1" t="s">
        <v>5</v>
      </c>
      <c r="G3">
        <f ca="1">SUM(Bt)*dt</f>
        <v>-0.1672938310888975</v>
      </c>
    </row>
    <row r="4" spans="1:10" x14ac:dyDescent="0.3">
      <c r="F4" s="1" t="s">
        <v>6</v>
      </c>
      <c r="G4" cm="1">
        <f t="array" aca="1" ref="G4" ca="1">_xlfn.TAKE(Bt,-1)</f>
        <v>0.28499523478969296</v>
      </c>
    </row>
    <row r="5" spans="1:10" x14ac:dyDescent="0.3">
      <c r="A5" s="1" t="s">
        <v>11</v>
      </c>
      <c r="B5">
        <v>0.1</v>
      </c>
      <c r="C5" cm="1">
        <f t="array" ref="C5">_xll.\TMX.PWFLAT.CURVE(0,0,B5)</f>
        <v>3135378923952</v>
      </c>
      <c r="D5" t="s">
        <v>3</v>
      </c>
      <c r="F5" s="1" t="s">
        <v>7</v>
      </c>
      <c r="G5" s="2">
        <f ca="1">EXP(-phi*t-σ*intB)</f>
        <v>1.069609716593553</v>
      </c>
      <c r="H5" s="2">
        <f t="array" aca="1" ref="H5:I5" ca="1">_xll.MONTE.STDEV(D_t)</f>
        <v>1.0940056917144882</v>
      </c>
      <c r="I5" s="2">
        <f ca="1"/>
        <v>0.73585084860350192</v>
      </c>
      <c r="J5" s="2">
        <f ca="1">C9-H5</f>
        <v>-2.5066585967241872E-2</v>
      </c>
    </row>
    <row r="6" spans="1:10" x14ac:dyDescent="0.3">
      <c r="F6" s="1" t="s">
        <v>8</v>
      </c>
      <c r="G6" s="2">
        <f ca="1">EXP(-phi*(u - t) + σ*σ*(u-t)^3/6 - σ*(u-t)*B_t)</f>
        <v>0.80386127508024985</v>
      </c>
      <c r="H6" s="2">
        <f t="array" aca="1" ref="H6:I6" ca="1">_xll.MONTE.STDEV(Dtu)</f>
        <v>1.7572712736845313</v>
      </c>
      <c r="I6" s="2">
        <f ca="1"/>
        <v>2.3358511768977794</v>
      </c>
      <c r="J6" s="2">
        <f ca="1">C12-H6</f>
        <v>-1.2084596375905048</v>
      </c>
    </row>
    <row r="7" spans="1:10" x14ac:dyDescent="0.3">
      <c r="B7" s="1" t="s">
        <v>1</v>
      </c>
      <c r="C7">
        <v>1</v>
      </c>
      <c r="G7" s="2">
        <f ca="1">Dtu*D_t/C9</f>
        <v>0.80436558639891742</v>
      </c>
      <c r="H7" s="2">
        <f t="array" aca="1" ref="H7:I7" ca="1">_xll.MONTE.STDEV(G7)</f>
        <v>1.8136656864326512</v>
      </c>
      <c r="I7" s="2">
        <f ca="1"/>
        <v>3.1376058759586258</v>
      </c>
      <c r="J7" s="2"/>
    </row>
    <row r="8" spans="1:10" x14ac:dyDescent="0.3">
      <c r="B8" s="1" t="s">
        <v>2</v>
      </c>
      <c r="C8">
        <v>1</v>
      </c>
    </row>
    <row r="9" spans="1:10" x14ac:dyDescent="0.3">
      <c r="B9" s="1" t="s">
        <v>10</v>
      </c>
      <c r="C9">
        <f>EXP(-phi*t+σ^2*t^3/6)</f>
        <v>1.0689391057472464</v>
      </c>
    </row>
    <row r="12" spans="1:10" x14ac:dyDescent="0.3">
      <c r="C12" cm="1">
        <f t="array" ref="C12:C14">_xll.TMX.HO_LEE.Moments(instrument, curve, t, σ)</f>
        <v>0.5488116360940265</v>
      </c>
    </row>
    <row r="13" spans="1:10" x14ac:dyDescent="0.3">
      <c r="C13">
        <v>0.90483741803595974</v>
      </c>
    </row>
    <row r="14" spans="1:10" x14ac:dyDescent="0.3">
      <c r="C14">
        <v>1.3132616875182228</v>
      </c>
      <c r="D14">
        <f>SQRT(C14)</f>
        <v>1.145976303209723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B_t</vt:lpstr>
      <vt:lpstr>curve</vt:lpstr>
      <vt:lpstr>D_t</vt:lpstr>
      <vt:lpstr>dt</vt:lpstr>
      <vt:lpstr>Dtu</vt:lpstr>
      <vt:lpstr>instrument</vt:lpstr>
      <vt:lpstr>intB</vt:lpstr>
      <vt:lpstr>phi</vt:lpstr>
      <vt:lpstr>t</vt:lpstr>
      <vt:lpstr>u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2023-07-13T15:18:45Z</dcterms:created>
  <dcterms:modified xsi:type="dcterms:W3CDTF">2023-07-15T15:07:20Z</dcterms:modified>
</cp:coreProperties>
</file>