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Work\Github\income_view\etc\"/>
    </mc:Choice>
  </mc:AlternateContent>
  <xr:revisionPtr revIDLastSave="0" documentId="8_{A23A7C22-3080-4ABD-B7B8-EE62F9946BFA}" xr6:coauthVersionLast="47" xr6:coauthVersionMax="47" xr10:uidLastSave="{00000000-0000-0000-0000-000000000000}"/>
  <bookViews>
    <workbookView xWindow="-120" yWindow="-120" windowWidth="29040" windowHeight="15840" xr2:uid="{00000000-000D-0000-FFFF-FFFF00000000}"/>
  </bookViews>
  <sheets>
    <sheet name="Combined sheet" sheetId="21" r:id="rId1"/>
    <sheet name="Explanatory Notes" sheetId="20" r:id="rId2"/>
    <sheet name="Chart - trusts and estates" sheetId="19" r:id="rId3"/>
    <sheet name="Table - Trust and estates " sheetId="16" r:id="rId4"/>
    <sheet name="Company ICA" sheetId="22" r:id="rId5"/>
    <sheet name="All co ICA" sheetId="2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 i="21" l="1"/>
  <c r="AK11" i="21"/>
  <c r="AK12" i="21"/>
  <c r="AK13" i="21"/>
  <c r="AK14" i="21"/>
  <c r="AK15" i="21"/>
  <c r="AK16" i="21"/>
  <c r="AK17" i="21"/>
  <c r="AK18" i="21"/>
  <c r="AK19" i="21"/>
  <c r="AK20" i="21"/>
  <c r="AK21" i="21"/>
  <c r="AK22" i="21"/>
  <c r="AK23" i="21"/>
  <c r="AK24" i="21"/>
  <c r="AK25" i="21"/>
  <c r="AK26" i="21"/>
  <c r="AK27" i="21"/>
  <c r="AJ10" i="21"/>
  <c r="AJ11" i="21"/>
  <c r="AJ12" i="21"/>
  <c r="AJ13" i="21"/>
  <c r="AJ14" i="21"/>
  <c r="AJ15" i="21"/>
  <c r="AJ16" i="21"/>
  <c r="AJ17" i="21"/>
  <c r="AJ18" i="21"/>
  <c r="AJ19" i="21"/>
  <c r="AJ20" i="21"/>
  <c r="AJ21" i="21"/>
  <c r="AJ22" i="21"/>
  <c r="AJ23" i="21"/>
  <c r="AJ24" i="21"/>
  <c r="AJ25" i="21"/>
  <c r="AJ26" i="21"/>
  <c r="AJ27" i="21"/>
  <c r="AI5" i="21"/>
  <c r="AK28" i="21"/>
  <c r="AK29" i="21"/>
  <c r="AK30" i="21"/>
  <c r="AK31" i="21"/>
  <c r="AK32" i="21"/>
  <c r="AK33" i="21"/>
  <c r="AK34" i="21"/>
  <c r="AK35" i="21"/>
  <c r="AK36" i="21"/>
  <c r="AJ29" i="21"/>
  <c r="AJ30" i="21"/>
  <c r="AJ31" i="21"/>
  <c r="AJ32" i="21"/>
  <c r="AJ33" i="21"/>
  <c r="AJ34" i="21"/>
  <c r="AJ35" i="21"/>
  <c r="AJ36" i="21"/>
  <c r="AJ28" i="21"/>
  <c r="AH11" i="21"/>
  <c r="AI11" i="21"/>
  <c r="AH12" i="21"/>
  <c r="AI12" i="21"/>
  <c r="AH13" i="21"/>
  <c r="AI13" i="21"/>
  <c r="AH14" i="21"/>
  <c r="AI14" i="21"/>
  <c r="AH15" i="21"/>
  <c r="AI15" i="21"/>
  <c r="AH16" i="21"/>
  <c r="AI16" i="21"/>
  <c r="AH17" i="21"/>
  <c r="AI17" i="21"/>
  <c r="AH18" i="21"/>
  <c r="AI18" i="21"/>
  <c r="AH19" i="21"/>
  <c r="AI19" i="21"/>
  <c r="AH20" i="21"/>
  <c r="AI20" i="21"/>
  <c r="AH21" i="21"/>
  <c r="AI21" i="21"/>
  <c r="AH22" i="21"/>
  <c r="AI22" i="21"/>
  <c r="AH23" i="21"/>
  <c r="AI23" i="21"/>
  <c r="AH24" i="21"/>
  <c r="AI24" i="21"/>
  <c r="AH25" i="21"/>
  <c r="AI25" i="21"/>
  <c r="AH26" i="21"/>
  <c r="AI26" i="21"/>
  <c r="AH27" i="21"/>
  <c r="AI27" i="21"/>
  <c r="AH28" i="21"/>
  <c r="AI28" i="21"/>
  <c r="AH29" i="21"/>
  <c r="AI29" i="21"/>
  <c r="AH30" i="21"/>
  <c r="AI30" i="21"/>
  <c r="AH31" i="21"/>
  <c r="AI31" i="21"/>
  <c r="AH32" i="21"/>
  <c r="AI32" i="21"/>
  <c r="AH33" i="21"/>
  <c r="AI33" i="21"/>
  <c r="AH34" i="21"/>
  <c r="AI34" i="21"/>
  <c r="AH35" i="21"/>
  <c r="AI35" i="21"/>
  <c r="AH36" i="21"/>
  <c r="AI36" i="21"/>
  <c r="AI10" i="21"/>
  <c r="AH10" i="21"/>
  <c r="V10" i="21"/>
  <c r="I10" i="21"/>
  <c r="K29" i="21"/>
  <c r="K30" i="21"/>
  <c r="K31" i="21"/>
  <c r="K32" i="21"/>
  <c r="K33" i="21"/>
  <c r="K34" i="21"/>
  <c r="K35" i="21"/>
  <c r="K36" i="21"/>
  <c r="K28" i="21"/>
  <c r="J29" i="21"/>
  <c r="J30" i="21"/>
  <c r="J31" i="21"/>
  <c r="J32" i="21"/>
  <c r="J33" i="21"/>
  <c r="J34" i="21"/>
  <c r="J35" i="21"/>
  <c r="J36" i="21"/>
  <c r="J28"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AA10" i="21" l="1"/>
  <c r="Z14" i="21"/>
  <c r="AD14" i="21" s="1"/>
  <c r="Z26" i="21"/>
  <c r="AD26" i="21" s="1"/>
  <c r="Z27" i="21"/>
  <c r="AD27" i="21" s="1"/>
  <c r="Z31" i="21"/>
  <c r="AD31" i="21" s="1"/>
  <c r="Z32" i="21"/>
  <c r="AD32" i="21" s="1"/>
  <c r="AC11" i="21"/>
  <c r="AC12" i="21"/>
  <c r="AC13" i="21"/>
  <c r="AC17" i="21"/>
  <c r="AC18" i="21"/>
  <c r="AC29" i="21"/>
  <c r="AC31" i="21"/>
  <c r="AC32" i="21"/>
  <c r="AC34" i="21"/>
  <c r="AC36" i="21"/>
  <c r="AC10" i="21"/>
  <c r="AA11" i="21"/>
  <c r="AA12" i="21"/>
  <c r="AA13" i="21"/>
  <c r="AA14" i="21"/>
  <c r="AA15" i="21"/>
  <c r="AA16" i="21"/>
  <c r="AA17" i="21"/>
  <c r="AA18" i="21"/>
  <c r="AA19" i="21"/>
  <c r="AA20" i="21"/>
  <c r="AA21" i="21"/>
  <c r="AA22" i="21"/>
  <c r="AA23" i="21"/>
  <c r="AA24" i="21"/>
  <c r="AA25" i="21"/>
  <c r="AA26" i="21"/>
  <c r="AA27" i="21"/>
  <c r="Y14" i="21"/>
  <c r="AC14" i="21" s="1"/>
  <c r="V11" i="21"/>
  <c r="V12" i="21"/>
  <c r="V13" i="21"/>
  <c r="V14" i="21"/>
  <c r="V15" i="21"/>
  <c r="V16" i="21"/>
  <c r="V17" i="21"/>
  <c r="V18" i="21"/>
  <c r="V19" i="21"/>
  <c r="V20" i="21"/>
  <c r="V21" i="21"/>
  <c r="V22" i="21"/>
  <c r="V23" i="21"/>
  <c r="V24" i="21"/>
  <c r="V25" i="21"/>
  <c r="V26" i="21"/>
  <c r="V27" i="21"/>
  <c r="U10" i="21"/>
  <c r="U11" i="21"/>
  <c r="U12" i="21"/>
  <c r="U13" i="21"/>
  <c r="S11" i="21"/>
  <c r="S12" i="21"/>
  <c r="S13" i="21"/>
  <c r="S14" i="21"/>
  <c r="S15" i="21"/>
  <c r="S16" i="21"/>
  <c r="S17" i="21"/>
  <c r="S18" i="21"/>
  <c r="S19" i="21"/>
  <c r="S20" i="21"/>
  <c r="S21" i="21"/>
  <c r="S22" i="21"/>
  <c r="S23" i="21"/>
  <c r="S24" i="21"/>
  <c r="S25" i="21"/>
  <c r="S26" i="21"/>
  <c r="S27" i="21"/>
  <c r="S28" i="21"/>
  <c r="S29" i="21"/>
  <c r="S30" i="21"/>
  <c r="S31" i="21"/>
  <c r="S32" i="21"/>
  <c r="S33" i="21"/>
  <c r="S34" i="21"/>
  <c r="S35" i="21"/>
  <c r="S36" i="21"/>
  <c r="S10" i="21"/>
  <c r="T36" i="21"/>
  <c r="Z11" i="21"/>
  <c r="AD11" i="21" s="1"/>
  <c r="Z12" i="21"/>
  <c r="AD12" i="21" s="1"/>
  <c r="Z13" i="21"/>
  <c r="AD13" i="21" s="1"/>
  <c r="T14" i="21"/>
  <c r="T15" i="21"/>
  <c r="T16" i="21"/>
  <c r="T17" i="21"/>
  <c r="Z18" i="21"/>
  <c r="AD18" i="21" s="1"/>
  <c r="Z19" i="21"/>
  <c r="AD19" i="21" s="1"/>
  <c r="T20" i="21"/>
  <c r="T21" i="21"/>
  <c r="T22" i="21"/>
  <c r="Z23" i="21"/>
  <c r="AD23" i="21" s="1"/>
  <c r="Z24" i="21"/>
  <c r="AD24" i="21" s="1"/>
  <c r="T25" i="21"/>
  <c r="T26" i="21"/>
  <c r="T27" i="21"/>
  <c r="T28" i="21"/>
  <c r="T29" i="21"/>
  <c r="Z30" i="21"/>
  <c r="AD30" i="21" s="1"/>
  <c r="T31" i="21"/>
  <c r="T32" i="21"/>
  <c r="T33" i="21"/>
  <c r="T34" i="21"/>
  <c r="Z35" i="21"/>
  <c r="AD35" i="21" s="1"/>
  <c r="T10" i="21"/>
  <c r="V29" i="21"/>
  <c r="V30" i="21"/>
  <c r="V31" i="21"/>
  <c r="V32" i="21"/>
  <c r="V33" i="21"/>
  <c r="V34" i="21"/>
  <c r="V35" i="21"/>
  <c r="V36" i="21"/>
  <c r="V28" i="21"/>
  <c r="AA29" i="21"/>
  <c r="AE29" i="21" s="1"/>
  <c r="U30" i="21"/>
  <c r="AA31" i="21"/>
  <c r="AE31" i="21" s="1"/>
  <c r="U32" i="21"/>
  <c r="U33" i="21"/>
  <c r="U34" i="21"/>
  <c r="U35" i="21"/>
  <c r="AA36" i="21"/>
  <c r="AE36" i="21" s="1"/>
  <c r="U28" i="21"/>
  <c r="D20" i="22"/>
  <c r="E20" i="22"/>
  <c r="F20" i="22"/>
  <c r="H20" i="22" a="1"/>
  <c r="H24" i="22" s="1"/>
  <c r="D21" i="22"/>
  <c r="E21" i="22"/>
  <c r="F21" i="22"/>
  <c r="D22" i="22"/>
  <c r="E22" i="22"/>
  <c r="F22" i="22"/>
  <c r="D23" i="22"/>
  <c r="E23" i="22"/>
  <c r="F23" i="22"/>
  <c r="D24" i="22"/>
  <c r="E24" i="22"/>
  <c r="F24" i="22" s="1"/>
  <c r="D25" i="22"/>
  <c r="E25" i="22"/>
  <c r="F25" i="22"/>
  <c r="D26" i="22"/>
  <c r="E26" i="22"/>
  <c r="F26" i="22"/>
  <c r="D27" i="22"/>
  <c r="E27" i="22"/>
  <c r="F27" i="22"/>
  <c r="D28" i="22"/>
  <c r="E28" i="22"/>
  <c r="F28" i="22"/>
  <c r="D29" i="22"/>
  <c r="E29" i="22"/>
  <c r="F29" i="22" s="1"/>
  <c r="Y15" i="21"/>
  <c r="AC15" i="21" s="1"/>
  <c r="Y16" i="21"/>
  <c r="AC16" i="21" s="1"/>
  <c r="Y17" i="21"/>
  <c r="Y18" i="21"/>
  <c r="Y19" i="21"/>
  <c r="AC19" i="21" s="1"/>
  <c r="Y20" i="21"/>
  <c r="AC20" i="21" s="1"/>
  <c r="Y21" i="21"/>
  <c r="AC21" i="21" s="1"/>
  <c r="Y22" i="21"/>
  <c r="AC22" i="21" s="1"/>
  <c r="Y23" i="21"/>
  <c r="AC23" i="21" s="1"/>
  <c r="Y24" i="21"/>
  <c r="AC24" i="21" s="1"/>
  <c r="Y25" i="21"/>
  <c r="AC25" i="21" s="1"/>
  <c r="Y26" i="21"/>
  <c r="AC26" i="21" s="1"/>
  <c r="Y27" i="21"/>
  <c r="AC27" i="21" s="1"/>
  <c r="Y28" i="21"/>
  <c r="AC28" i="21" s="1"/>
  <c r="Y29" i="21"/>
  <c r="Y30" i="21"/>
  <c r="AC30" i="21" s="1"/>
  <c r="Y31" i="21"/>
  <c r="Y32" i="21"/>
  <c r="Y33" i="21"/>
  <c r="AC33" i="21" s="1"/>
  <c r="Y34" i="21"/>
  <c r="Y35" i="21"/>
  <c r="AC35" i="21" s="1"/>
  <c r="Y36" i="21"/>
  <c r="Z20" i="21" l="1"/>
  <c r="AD20" i="21" s="1"/>
  <c r="Z15" i="21"/>
  <c r="AD15" i="21" s="1"/>
  <c r="Z33" i="21"/>
  <c r="AD33" i="21" s="1"/>
  <c r="Z21" i="21"/>
  <c r="AD21" i="21" s="1"/>
  <c r="Z29" i="21"/>
  <c r="AD29" i="21" s="1"/>
  <c r="Z17" i="21"/>
  <c r="AD17" i="21" s="1"/>
  <c r="Z28" i="21"/>
  <c r="AD28" i="21" s="1"/>
  <c r="Z16" i="21"/>
  <c r="AD16" i="21" s="1"/>
  <c r="Z36" i="21"/>
  <c r="AD36" i="21" s="1"/>
  <c r="Z10" i="21"/>
  <c r="AD10" i="21" s="1"/>
  <c r="Z25" i="21"/>
  <c r="AD25" i="21" s="1"/>
  <c r="Z34" i="21"/>
  <c r="AD34" i="21" s="1"/>
  <c r="Z22" i="21"/>
  <c r="AD22" i="21" s="1"/>
  <c r="T18" i="21"/>
  <c r="U36" i="21"/>
  <c r="AA34" i="21"/>
  <c r="AE34" i="21" s="1"/>
  <c r="AA35" i="21"/>
  <c r="AE35" i="21" s="1"/>
  <c r="AA33" i="21"/>
  <c r="AE33" i="21" s="1"/>
  <c r="T12" i="21"/>
  <c r="T11" i="21"/>
  <c r="AA32" i="21"/>
  <c r="AE32" i="21" s="1"/>
  <c r="U31" i="21"/>
  <c r="U29" i="21"/>
  <c r="AA30" i="21"/>
  <c r="AE30" i="21" s="1"/>
  <c r="T23" i="21"/>
  <c r="T19" i="21"/>
  <c r="AA28" i="21"/>
  <c r="AE28" i="21" s="1"/>
  <c r="T30" i="21"/>
  <c r="T24" i="21"/>
  <c r="T35" i="21"/>
  <c r="T13" i="21"/>
  <c r="I24" i="22"/>
  <c r="I29" i="22"/>
  <c r="H21" i="22"/>
  <c r="I21" i="22" s="1"/>
  <c r="H26" i="22"/>
  <c r="I26" i="22" s="1"/>
  <c r="H28" i="22"/>
  <c r="I28" i="22" s="1"/>
  <c r="H23" i="22"/>
  <c r="I23" i="22" s="1"/>
  <c r="H25" i="22"/>
  <c r="I25" i="22" s="1"/>
  <c r="H20" i="22"/>
  <c r="I20" i="22" s="1"/>
  <c r="H27" i="22"/>
  <c r="I27" i="22" s="1"/>
  <c r="H22" i="22"/>
  <c r="I22" i="22" s="1"/>
  <c r="H29" i="22"/>
  <c r="M32" i="16"/>
  <c r="N32" i="16" s="1"/>
  <c r="M31" i="16"/>
  <c r="N31" i="16" s="1"/>
  <c r="M30" i="16"/>
  <c r="N30" i="16" s="1"/>
  <c r="M29" i="16"/>
  <c r="N29" i="16" s="1"/>
  <c r="M28" i="16"/>
  <c r="N28" i="16" s="1"/>
  <c r="M27" i="16"/>
  <c r="N27" i="16" s="1"/>
  <c r="M26" i="16"/>
  <c r="N26" i="16" s="1"/>
  <c r="M25" i="16"/>
  <c r="N25" i="16" s="1"/>
  <c r="M24" i="16"/>
  <c r="N24" i="16" s="1"/>
  <c r="M23" i="16"/>
  <c r="N23" i="16" s="1"/>
  <c r="M22" i="16"/>
  <c r="N22" i="16" s="1"/>
  <c r="M21" i="16"/>
  <c r="N21" i="16" s="1"/>
  <c r="M20" i="16"/>
  <c r="N20" i="16" s="1"/>
  <c r="M19" i="16"/>
  <c r="N19" i="16" s="1"/>
  <c r="M18" i="16"/>
  <c r="N18" i="16" s="1"/>
  <c r="M17" i="16"/>
  <c r="N17" i="16" s="1"/>
  <c r="M16" i="16"/>
  <c r="N16" i="16" s="1"/>
  <c r="M15" i="16"/>
  <c r="N15" i="16" s="1"/>
  <c r="M14" i="16"/>
  <c r="N14" i="16" s="1"/>
  <c r="M13" i="16"/>
  <c r="N13" i="16" s="1"/>
  <c r="M12" i="16"/>
  <c r="N12" i="16" s="1"/>
  <c r="M11" i="16"/>
  <c r="N11" i="16" s="1"/>
  <c r="M10" i="16"/>
  <c r="N10" i="16" s="1"/>
</calcChain>
</file>

<file path=xl/sharedStrings.xml><?xml version="1.0" encoding="utf-8"?>
<sst xmlns="http://schemas.openxmlformats.org/spreadsheetml/2006/main" count="138" uniqueCount="78">
  <si>
    <t>Number filing</t>
  </si>
  <si>
    <t>Total</t>
  </si>
  <si>
    <t>Nil</t>
  </si>
  <si>
    <t>Positive</t>
  </si>
  <si>
    <t>Income</t>
  </si>
  <si>
    <t>Beneficiary</t>
  </si>
  <si>
    <t>Trustee</t>
  </si>
  <si>
    <t>IR6</t>
  </si>
  <si>
    <t>income</t>
  </si>
  <si>
    <t>$M</t>
  </si>
  <si>
    <t>Returns</t>
  </si>
  <si>
    <t>or loss</t>
  </si>
  <si>
    <t>Taxable</t>
  </si>
  <si>
    <t>Number with</t>
  </si>
  <si>
    <t>Allocated as:</t>
  </si>
  <si>
    <t>Income of Trusts and Estates (IR6)</t>
  </si>
  <si>
    <t>Amount ($M)</t>
  </si>
  <si>
    <t>Tax year</t>
  </si>
  <si>
    <t>Percent (%)</t>
  </si>
  <si>
    <t>%</t>
  </si>
  <si>
    <t xml:space="preserve">Total Gross </t>
  </si>
  <si>
    <t>Dividend</t>
  </si>
  <si>
    <t>Total Gross</t>
  </si>
  <si>
    <t xml:space="preserve">Interest </t>
  </si>
  <si>
    <t>Total net</t>
  </si>
  <si>
    <t>Other</t>
  </si>
  <si>
    <t>Business</t>
  </si>
  <si>
    <t>Total Net</t>
  </si>
  <si>
    <t>n.a.</t>
  </si>
  <si>
    <t>Residential Rental</t>
  </si>
  <si>
    <t>Trustee income</t>
  </si>
  <si>
    <t>Trustee rate</t>
  </si>
  <si>
    <t>Company tax rate</t>
  </si>
  <si>
    <t>Top personal tax rate</t>
  </si>
  <si>
    <t>https://www.taxpolicy.ird.govt.nz/-/media/project/ir/tp/publications/2023/2023-other-fact-sheet-trustee-tax-rate/2023-other-fact-sheet-trustee-tax-rate-pdf.pdf?modified=20230531035439&amp;modified=20230531035439#:~:text=The%20current%20trustee%20tax%20rate,not%20adjusted%20at%20that%20time.</t>
  </si>
  <si>
    <t>Upper end lost revenue from trusts</t>
  </si>
  <si>
    <t>GDP</t>
  </si>
  <si>
    <t>Closely held</t>
  </si>
  <si>
    <t>Widely held</t>
  </si>
  <si>
    <t>Credits minus debits</t>
  </si>
  <si>
    <t>Sum</t>
  </si>
  <si>
    <t>CLOSING_BALANCE</t>
  </si>
  <si>
    <t>TOTAL_CREDITS</t>
  </si>
  <si>
    <t>TOTAL_DEBITS</t>
  </si>
  <si>
    <t>count</t>
  </si>
  <si>
    <t>"Closely held"</t>
  </si>
  <si>
    <t>"Not closely held"</t>
  </si>
  <si>
    <t>ch</t>
  </si>
  <si>
    <t>Credit minus debit - close co.s</t>
  </si>
  <si>
    <t>Credit minus debit - widely held</t>
  </si>
  <si>
    <t>COUNT (DISTINCT DIP_PARTY_SK)</t>
  </si>
  <si>
    <t>SUM(IMPUTATION_DEBIT_AMT)/1000000</t>
  </si>
  <si>
    <t>SUM(INCOME_TAX_DEBIT_AMT)/1000000</t>
  </si>
  <si>
    <t>SUM(FDP_DEBIT_AMT)/1000000</t>
  </si>
  <si>
    <t>SUM(OTHER_DEBITS_AMT)/1000000</t>
  </si>
  <si>
    <t>ICA debits</t>
  </si>
  <si>
    <t>SUM(IMPUTATION_CREDIT_AMT)/1000000</t>
  </si>
  <si>
    <t>SUM(INCOME_TAX_CREDIT_AMT)/1000000</t>
  </si>
  <si>
    <t>SUM(FDP_CREDIT_AMT)/1000000</t>
  </si>
  <si>
    <t>SUM(RWT_CREDIT_AMT)/1000000</t>
  </si>
  <si>
    <t>ICA credits</t>
  </si>
  <si>
    <t>ICA closing balance</t>
  </si>
  <si>
    <t>-SUM(CLOSING_BALANCE_AMT)/ COUNT (DISTINCT DIP_PARTY_SK)</t>
  </si>
  <si>
    <t>All co.s credit minus debit</t>
  </si>
  <si>
    <t>Upper end lost revenue from all companies</t>
  </si>
  <si>
    <t>Upper end lost revenue from close companies</t>
  </si>
  <si>
    <t>Lost revenue as % of GDP</t>
  </si>
  <si>
    <t>Lost revenue $ amount</t>
  </si>
  <si>
    <t>Income sheltered as a % of GDP</t>
  </si>
  <si>
    <t>Income sheltered</t>
  </si>
  <si>
    <t>Tax rates (need to double check)</t>
  </si>
  <si>
    <t>GDP (stats NZ)</t>
  </si>
  <si>
    <t>FIX THIS</t>
  </si>
  <si>
    <t>All co.s credit minus debit divided by co. Rate</t>
  </si>
  <si>
    <t>Credit minus debit - close co.s divided by rate</t>
  </si>
  <si>
    <t>Credit minus debit - widely held divided by rate</t>
  </si>
  <si>
    <t>Income sheltered - imputing pre 2015 data</t>
  </si>
  <si>
    <t>% of retained company income over 2015/2023 from close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</si>
</sst>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
    <numFmt numFmtId="166" formatCode="0.0"/>
    <numFmt numFmtId="167" formatCode="0.0%"/>
    <numFmt numFmtId="168" formatCode="0.000"/>
  </numFmts>
  <fonts count="29" x14ac:knownFonts="1">
    <font>
      <sz val="10"/>
      <name val="Arial"/>
    </font>
    <font>
      <sz val="11"/>
      <color theme="1"/>
      <name val="Calibri"/>
      <family val="2"/>
      <scheme val="minor"/>
    </font>
    <font>
      <sz val="10"/>
      <name val="Verdana"/>
      <family val="2"/>
    </font>
    <font>
      <sz val="10"/>
      <color rgb="FF1F497D"/>
      <name val="Verdana"/>
      <family val="2"/>
    </font>
    <font>
      <i/>
      <sz val="10"/>
      <name val="Verdana"/>
      <family val="2"/>
    </font>
    <font>
      <u/>
      <sz val="10"/>
      <color theme="10"/>
      <name val="Arial"/>
      <family val="2"/>
    </font>
    <font>
      <b/>
      <sz val="10"/>
      <name val="Verdana"/>
      <family val="2"/>
    </font>
    <font>
      <sz val="11"/>
      <color rgb="FF1F497D"/>
      <name val="Verdana"/>
      <family val="2"/>
    </font>
    <font>
      <sz val="11"/>
      <name val="Verdana"/>
      <family val="2"/>
    </font>
    <font>
      <u/>
      <sz val="10"/>
      <color theme="10"/>
      <name val="Verdana"/>
      <family val="2"/>
    </font>
    <font>
      <b/>
      <sz val="10"/>
      <color rgb="FF1F497D"/>
      <name val="Verdana"/>
      <family val="2"/>
    </font>
    <font>
      <b/>
      <sz val="11"/>
      <color rgb="FF2A3037"/>
      <name val="Verdana"/>
      <family val="2"/>
    </font>
    <font>
      <b/>
      <sz val="11"/>
      <color rgb="FF1F497D"/>
      <name val="Verdana"/>
      <family val="2"/>
    </font>
    <font>
      <b/>
      <sz val="12"/>
      <name val="Verdana"/>
      <family val="2"/>
    </font>
    <font>
      <sz val="10"/>
      <color rgb="FF37424A"/>
      <name val="Verdana"/>
      <family val="2"/>
    </font>
    <font>
      <sz val="10"/>
      <name val="Arial"/>
      <family val="2"/>
    </font>
    <font>
      <sz val="10"/>
      <color rgb="FFFF0000"/>
      <name val="Verdana"/>
      <family val="2"/>
    </font>
    <font>
      <sz val="8"/>
      <name val="Arial"/>
      <family val="2"/>
    </font>
    <font>
      <sz val="10"/>
      <name val="Arial"/>
      <family val="2"/>
    </font>
    <font>
      <u/>
      <sz val="10"/>
      <name val="Verdana"/>
      <family val="2"/>
    </font>
    <font>
      <sz val="11"/>
      <color rgb="FF182026"/>
      <name val="Arial"/>
      <family val="2"/>
    </font>
    <font>
      <b/>
      <sz val="10"/>
      <name val="Arial"/>
      <family val="2"/>
    </font>
    <font>
      <sz val="12"/>
      <color rgb="FF336666"/>
      <name val="Verdana"/>
      <family val="2"/>
    </font>
    <font>
      <sz val="11"/>
      <color rgb="FFFF0000"/>
      <name val="Arial"/>
      <family val="2"/>
    </font>
    <font>
      <sz val="11"/>
      <color theme="1"/>
      <name val="Arial"/>
      <family val="2"/>
    </font>
    <font>
      <b/>
      <sz val="11"/>
      <color rgb="FFFF0000"/>
      <name val="Arial"/>
      <family val="2"/>
    </font>
    <font>
      <b/>
      <sz val="11"/>
      <color theme="1"/>
      <name val="Arial"/>
      <family val="2"/>
    </font>
    <font>
      <sz val="11"/>
      <color rgb="FF2A3037"/>
      <name val="Arial"/>
      <family val="2"/>
    </font>
    <font>
      <b/>
      <sz val="11"/>
      <color rgb="FF2A3037"/>
      <name val="Arial"/>
      <family val="2"/>
    </font>
  </fonts>
  <fills count="9">
    <fill>
      <patternFill patternType="none"/>
    </fill>
    <fill>
      <patternFill patternType="gray125"/>
    </fill>
    <fill>
      <patternFill patternType="solid">
        <fgColor rgb="FFFFFFFF"/>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bgColor indexed="64"/>
      </patternFill>
    </fill>
    <fill>
      <patternFill patternType="solid">
        <fgColor theme="6"/>
        <bgColor indexed="64"/>
      </patternFill>
    </fill>
    <fill>
      <patternFill patternType="solid">
        <fgColor theme="7" tint="0.39997558519241921"/>
        <bgColor indexed="64"/>
      </patternFill>
    </fill>
    <fill>
      <patternFill patternType="solid">
        <fgColor theme="3" tint="0.59999389629810485"/>
        <bgColor indexed="64"/>
      </patternFill>
    </fill>
  </fills>
  <borders count="3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EBEDEF"/>
      </left>
      <right style="medium">
        <color rgb="FFEBEDEF"/>
      </right>
      <top/>
      <bottom style="thin">
        <color indexed="64"/>
      </bottom>
      <diagonal/>
    </border>
    <border>
      <left/>
      <right style="medium">
        <color rgb="FFD6E2E2"/>
      </right>
      <top/>
      <bottom style="medium">
        <color rgb="FF9ACCCB"/>
      </bottom>
      <diagonal/>
    </border>
    <border>
      <left style="medium">
        <color rgb="FFEBEDEF"/>
      </left>
      <right/>
      <top style="medium">
        <color rgb="FFEBEDEF"/>
      </top>
      <bottom/>
      <diagonal/>
    </border>
    <border>
      <left style="medium">
        <color rgb="FFEBEDEF"/>
      </left>
      <right style="medium">
        <color rgb="FFEBEDEF"/>
      </right>
      <top style="medium">
        <color rgb="FFEBEDEF"/>
      </top>
      <bottom/>
      <diagonal/>
    </border>
    <border>
      <left style="medium">
        <color rgb="FFC1C1C1"/>
      </left>
      <right style="medium">
        <color rgb="FFEBEDEF"/>
      </right>
      <top style="medium">
        <color rgb="FFEBEDEF"/>
      </top>
      <bottom/>
      <diagonal/>
    </border>
    <border>
      <left style="medium">
        <color rgb="FFEBEDEF"/>
      </left>
      <right/>
      <top style="medium">
        <color rgb="FFEBEDEF"/>
      </top>
      <bottom style="medium">
        <color rgb="FFEBEDEF"/>
      </bottom>
      <diagonal/>
    </border>
    <border>
      <left style="medium">
        <color rgb="FFEBEDEF"/>
      </left>
      <right style="medium">
        <color rgb="FFEBEDEF"/>
      </right>
      <top style="medium">
        <color rgb="FFEBEDEF"/>
      </top>
      <bottom style="medium">
        <color rgb="FFEBEDEF"/>
      </bottom>
      <diagonal/>
    </border>
    <border>
      <left style="medium">
        <color rgb="FFC1C1C1"/>
      </left>
      <right style="medium">
        <color rgb="FFEBEDEF"/>
      </right>
      <top style="medium">
        <color rgb="FFEBEDEF"/>
      </top>
      <bottom style="medium">
        <color rgb="FFEBEDEF"/>
      </bottom>
      <diagonal/>
    </border>
    <border>
      <left style="medium">
        <color rgb="FFC1C1C1"/>
      </left>
      <right style="medium">
        <color rgb="FFEBEDEF"/>
      </right>
      <top/>
      <bottom style="medium">
        <color rgb="FFEBEDEF"/>
      </bottom>
      <diagonal/>
    </border>
    <border>
      <left style="medium">
        <color rgb="FFC1C1C1"/>
      </left>
      <right style="medium">
        <color rgb="FFEBEDEF"/>
      </right>
      <top/>
      <bottom/>
      <diagonal/>
    </border>
    <border>
      <left/>
      <right/>
      <top style="medium">
        <color rgb="FFEBEDEF"/>
      </top>
      <bottom style="medium">
        <color rgb="FFEBEDEF"/>
      </bottom>
      <diagonal/>
    </border>
    <border>
      <left/>
      <right style="medium">
        <color rgb="FFEBEDEF"/>
      </right>
      <top style="medium">
        <color rgb="FFEBEDEF"/>
      </top>
      <bottom style="medium">
        <color rgb="FFEBEDEF"/>
      </bottom>
      <diagonal/>
    </border>
    <border>
      <left/>
      <right/>
      <top style="medium">
        <color rgb="FFC1C1C1"/>
      </top>
      <bottom style="medium">
        <color rgb="FFEBEDEF"/>
      </bottom>
      <diagonal/>
    </border>
    <border>
      <left style="medium">
        <color rgb="FFEBEDEF"/>
      </left>
      <right/>
      <top style="medium">
        <color rgb="FFC1C1C1"/>
      </top>
      <bottom style="medium">
        <color rgb="FFEBEDEF"/>
      </bottom>
      <diagonal/>
    </border>
    <border>
      <left style="medium">
        <color rgb="FFC1C1C1"/>
      </left>
      <right style="medium">
        <color rgb="FFEBEDEF"/>
      </right>
      <top style="medium">
        <color rgb="FFC1C1C1"/>
      </top>
      <bottom/>
      <diagonal/>
    </border>
  </borders>
  <cellStyleXfs count="6">
    <xf numFmtId="0" fontId="0" fillId="0" borderId="0"/>
    <xf numFmtId="0" fontId="5" fillId="0" borderId="0" applyNumberFormat="0" applyFill="0" applyBorder="0" applyAlignment="0" applyProtection="0"/>
    <xf numFmtId="9" fontId="15" fillId="0" borderId="0" applyFont="0" applyFill="0" applyBorder="0" applyAlignment="0" applyProtection="0"/>
    <xf numFmtId="164" fontId="18" fillId="0" borderId="0" applyFont="0" applyFill="0" applyBorder="0" applyAlignment="0" applyProtection="0"/>
    <xf numFmtId="0" fontId="1" fillId="0" borderId="0"/>
    <xf numFmtId="0" fontId="1" fillId="0" borderId="0"/>
  </cellStyleXfs>
  <cellXfs count="120">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6" fillId="0" borderId="0" xfId="0" applyFont="1"/>
    <xf numFmtId="0" fontId="2" fillId="0" borderId="0" xfId="0" applyFont="1"/>
    <xf numFmtId="0" fontId="2" fillId="0" borderId="3" xfId="0" applyFont="1" applyBorder="1"/>
    <xf numFmtId="0" fontId="7" fillId="0" borderId="0" xfId="0" applyFont="1" applyAlignment="1">
      <alignment vertical="center"/>
    </xf>
    <xf numFmtId="0" fontId="2" fillId="0" borderId="1" xfId="0" applyFont="1" applyBorder="1"/>
    <xf numFmtId="0" fontId="2" fillId="0" borderId="10" xfId="0" applyFont="1" applyBorder="1"/>
    <xf numFmtId="0" fontId="2" fillId="0" borderId="4" xfId="0" applyFont="1" applyBorder="1"/>
    <xf numFmtId="166" fontId="2" fillId="0" borderId="0" xfId="0" applyNumberFormat="1" applyFont="1"/>
    <xf numFmtId="3" fontId="7" fillId="0" borderId="0" xfId="0" applyNumberFormat="1" applyFont="1" applyAlignment="1">
      <alignment vertical="center"/>
    </xf>
    <xf numFmtId="165" fontId="2" fillId="0" borderId="0" xfId="0" applyNumberFormat="1" applyFont="1"/>
    <xf numFmtId="3" fontId="2" fillId="0" borderId="2" xfId="0" applyNumberFormat="1" applyFont="1" applyBorder="1" applyAlignment="1">
      <alignment horizontal="center"/>
    </xf>
    <xf numFmtId="0" fontId="6" fillId="0" borderId="0" xfId="0" applyFont="1" applyAlignment="1">
      <alignment vertical="center"/>
    </xf>
    <xf numFmtId="0" fontId="8" fillId="0" borderId="0" xfId="0" applyFont="1" applyAlignment="1">
      <alignment vertical="center"/>
    </xf>
    <xf numFmtId="0" fontId="9" fillId="0" borderId="0" xfId="1" applyFont="1" applyAlignment="1">
      <alignment vertical="center"/>
    </xf>
    <xf numFmtId="0" fontId="6" fillId="0" borderId="3" xfId="0" applyFont="1" applyBorder="1"/>
    <xf numFmtId="0" fontId="10" fillId="0" borderId="0" xfId="0" applyFont="1" applyAlignment="1">
      <alignment vertical="center"/>
    </xf>
    <xf numFmtId="0" fontId="6" fillId="0" borderId="5" xfId="0" applyFont="1" applyBorder="1" applyAlignment="1">
      <alignment horizontal="center"/>
    </xf>
    <xf numFmtId="0" fontId="6" fillId="0" borderId="1"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horizontal="center"/>
    </xf>
    <xf numFmtId="0" fontId="6" fillId="0" borderId="6" xfId="0" applyFont="1" applyBorder="1" applyAlignment="1">
      <alignment horizontal="center"/>
    </xf>
    <xf numFmtId="16" fontId="6" fillId="0" borderId="5" xfId="0" quotePrefix="1" applyNumberFormat="1" applyFont="1" applyBorder="1" applyAlignment="1">
      <alignment horizontal="center"/>
    </xf>
    <xf numFmtId="0" fontId="11" fillId="0" borderId="0" xfId="0" applyFont="1"/>
    <xf numFmtId="0" fontId="12" fillId="0" borderId="0" xfId="0" applyFont="1" applyAlignment="1">
      <alignment vertical="center"/>
    </xf>
    <xf numFmtId="0" fontId="13" fillId="0" borderId="0" xfId="0" applyFont="1"/>
    <xf numFmtId="3" fontId="2" fillId="0" borderId="5" xfId="0" applyNumberFormat="1" applyFont="1" applyBorder="1" applyAlignment="1">
      <alignment horizontal="center"/>
    </xf>
    <xf numFmtId="3" fontId="2" fillId="0" borderId="0" xfId="0" applyNumberFormat="1" applyFont="1" applyAlignment="1">
      <alignment horizontal="center"/>
    </xf>
    <xf numFmtId="3" fontId="2" fillId="0" borderId="7" xfId="0" applyNumberFormat="1" applyFont="1" applyBorder="1" applyAlignment="1">
      <alignment horizontal="center"/>
    </xf>
    <xf numFmtId="3" fontId="2" fillId="0" borderId="11" xfId="0" applyNumberFormat="1" applyFont="1" applyBorder="1" applyAlignment="1">
      <alignment horizontal="center"/>
    </xf>
    <xf numFmtId="0" fontId="14" fillId="0" borderId="0" xfId="0" applyFont="1"/>
    <xf numFmtId="165" fontId="2" fillId="0" borderId="6" xfId="0" applyNumberFormat="1" applyFont="1" applyBorder="1" applyAlignment="1">
      <alignment horizontal="right"/>
    </xf>
    <xf numFmtId="165" fontId="2" fillId="0" borderId="9" xfId="0" applyNumberFormat="1" applyFont="1" applyBorder="1" applyAlignment="1">
      <alignment horizontal="right"/>
    </xf>
    <xf numFmtId="0" fontId="6" fillId="0" borderId="0" xfId="0" applyFont="1" applyAlignment="1">
      <alignment horizontal="center"/>
    </xf>
    <xf numFmtId="9" fontId="2" fillId="0" borderId="6" xfId="2" applyFont="1" applyBorder="1"/>
    <xf numFmtId="9" fontId="2" fillId="0" borderId="9" xfId="2" applyFont="1" applyBorder="1"/>
    <xf numFmtId="165" fontId="2" fillId="0" borderId="5" xfId="0" applyNumberFormat="1" applyFont="1" applyBorder="1" applyAlignment="1">
      <alignment horizontal="right"/>
    </xf>
    <xf numFmtId="165" fontId="2" fillId="0" borderId="8" xfId="0" applyNumberFormat="1" applyFont="1" applyBorder="1" applyAlignment="1">
      <alignment horizontal="right"/>
    </xf>
    <xf numFmtId="167" fontId="2" fillId="0" borderId="0" xfId="2" applyNumberFormat="1" applyFont="1"/>
    <xf numFmtId="3" fontId="2" fillId="0" borderId="0" xfId="0" applyNumberFormat="1" applyFont="1"/>
    <xf numFmtId="0" fontId="6" fillId="0" borderId="10" xfId="0" applyFont="1" applyBorder="1" applyAlignment="1">
      <alignment horizontal="center"/>
    </xf>
    <xf numFmtId="0" fontId="6" fillId="0" borderId="4" xfId="0" applyFont="1" applyBorder="1"/>
    <xf numFmtId="0" fontId="6" fillId="0" borderId="2" xfId="0" applyFont="1" applyBorder="1"/>
    <xf numFmtId="0" fontId="6" fillId="0" borderId="5" xfId="0" applyFont="1" applyBorder="1"/>
    <xf numFmtId="9" fontId="2" fillId="0" borderId="0" xfId="2" applyFont="1" applyBorder="1"/>
    <xf numFmtId="0" fontId="2" fillId="0" borderId="5" xfId="0" applyFont="1" applyBorder="1" applyAlignment="1">
      <alignment horizontal="left"/>
    </xf>
    <xf numFmtId="0" fontId="2" fillId="0" borderId="8" xfId="0" applyFont="1" applyBorder="1" applyAlignment="1">
      <alignment horizontal="left"/>
    </xf>
    <xf numFmtId="9" fontId="2" fillId="0" borderId="11" xfId="2" applyFont="1" applyBorder="1"/>
    <xf numFmtId="0" fontId="16" fillId="0" borderId="0" xfId="0" applyFont="1"/>
    <xf numFmtId="9" fontId="2" fillId="0" borderId="0" xfId="2" applyFont="1" applyFill="1" applyBorder="1"/>
    <xf numFmtId="9" fontId="2" fillId="0" borderId="6" xfId="2" applyFont="1" applyFill="1" applyBorder="1"/>
    <xf numFmtId="165" fontId="2" fillId="0" borderId="0" xfId="0" applyNumberFormat="1" applyFont="1" applyAlignment="1">
      <alignment horizontal="right"/>
    </xf>
    <xf numFmtId="165" fontId="2" fillId="0" borderId="0" xfId="3" applyNumberFormat="1" applyFont="1" applyBorder="1"/>
    <xf numFmtId="165" fontId="2" fillId="0" borderId="6" xfId="3" applyNumberFormat="1" applyFont="1" applyBorder="1"/>
    <xf numFmtId="165" fontId="2" fillId="0" borderId="11" xfId="3" applyNumberFormat="1" applyFont="1" applyBorder="1"/>
    <xf numFmtId="165" fontId="2" fillId="2" borderId="15" xfId="3" applyNumberFormat="1" applyFont="1" applyFill="1" applyBorder="1" applyAlignment="1">
      <alignment horizontal="right" vertical="center" wrapText="1"/>
    </xf>
    <xf numFmtId="165" fontId="2" fillId="0" borderId="9" xfId="3" applyNumberFormat="1" applyFont="1" applyBorder="1"/>
    <xf numFmtId="0" fontId="19" fillId="0" borderId="0" xfId="0" applyFont="1"/>
    <xf numFmtId="0" fontId="0" fillId="0" borderId="0" xfId="0" applyAlignment="1">
      <alignment vertical="center" wrapText="1"/>
    </xf>
    <xf numFmtId="0" fontId="15" fillId="0" borderId="0" xfId="0" applyFont="1"/>
    <xf numFmtId="3" fontId="0" fillId="0" borderId="0" xfId="0" applyNumberFormat="1"/>
    <xf numFmtId="9" fontId="0" fillId="0" borderId="0" xfId="0" applyNumberFormat="1"/>
    <xf numFmtId="0" fontId="20" fillId="2" borderId="0" xfId="0" applyFont="1" applyFill="1" applyBorder="1" applyAlignment="1">
      <alignment horizontal="right" vertical="center" wrapText="1"/>
    </xf>
    <xf numFmtId="0" fontId="21" fillId="0" borderId="0" xfId="0" applyFont="1"/>
    <xf numFmtId="3" fontId="22" fillId="2" borderId="16" xfId="0" applyNumberFormat="1" applyFont="1" applyFill="1" applyBorder="1" applyAlignment="1">
      <alignment horizontal="right" vertical="center"/>
    </xf>
    <xf numFmtId="167" fontId="0" fillId="0" borderId="0" xfId="0" applyNumberFormat="1"/>
    <xf numFmtId="0" fontId="1" fillId="0" borderId="0" xfId="4"/>
    <xf numFmtId="168" fontId="23" fillId="0" borderId="0" xfId="5" applyNumberFormat="1" applyFont="1"/>
    <xf numFmtId="168" fontId="24" fillId="0" borderId="0" xfId="5" applyNumberFormat="1" applyFont="1"/>
    <xf numFmtId="167" fontId="1" fillId="0" borderId="0" xfId="4" applyNumberFormat="1"/>
    <xf numFmtId="0" fontId="25" fillId="0" borderId="0" xfId="5" applyFont="1"/>
    <xf numFmtId="0" fontId="26" fillId="0" borderId="0" xfId="5" applyFont="1"/>
    <xf numFmtId="0" fontId="27" fillId="2" borderId="0" xfId="4" applyFont="1" applyFill="1" applyAlignment="1">
      <alignment horizontal="right" wrapText="1"/>
    </xf>
    <xf numFmtId="0" fontId="27" fillId="2" borderId="17" xfId="4" applyFont="1" applyFill="1" applyBorder="1" applyAlignment="1">
      <alignment horizontal="right" wrapText="1"/>
    </xf>
    <xf numFmtId="0" fontId="27" fillId="2" borderId="18" xfId="4" applyFont="1" applyFill="1" applyBorder="1" applyAlignment="1">
      <alignment horizontal="right" wrapText="1"/>
    </xf>
    <xf numFmtId="0" fontId="28" fillId="2" borderId="19" xfId="4" applyFont="1" applyFill="1" applyBorder="1" applyAlignment="1">
      <alignment horizontal="left" vertical="top" wrapText="1"/>
    </xf>
    <xf numFmtId="0" fontId="27" fillId="2" borderId="20" xfId="4" applyFont="1" applyFill="1" applyBorder="1" applyAlignment="1">
      <alignment horizontal="right" wrapText="1"/>
    </xf>
    <xf numFmtId="0" fontId="27" fillId="2" borderId="21" xfId="4" applyFont="1" applyFill="1" applyBorder="1" applyAlignment="1">
      <alignment horizontal="right" wrapText="1"/>
    </xf>
    <xf numFmtId="0" fontId="28" fillId="2" borderId="22" xfId="4" applyFont="1" applyFill="1" applyBorder="1" applyAlignment="1">
      <alignment horizontal="left" vertical="top" wrapText="1"/>
    </xf>
    <xf numFmtId="0" fontId="28" fillId="2" borderId="0" xfId="4" applyFont="1" applyFill="1" applyAlignment="1">
      <alignment horizontal="center" vertical="top" wrapText="1"/>
    </xf>
    <xf numFmtId="0" fontId="28" fillId="2" borderId="20" xfId="4" applyFont="1" applyFill="1" applyBorder="1" applyAlignment="1">
      <alignment horizontal="center" vertical="top" wrapText="1"/>
    </xf>
    <xf numFmtId="0" fontId="28" fillId="2" borderId="21" xfId="4" applyFont="1" applyFill="1" applyBorder="1" applyAlignment="1">
      <alignment horizontal="center" vertical="top" wrapText="1"/>
    </xf>
    <xf numFmtId="0" fontId="28" fillId="2" borderId="25" xfId="4" applyFont="1" applyFill="1" applyBorder="1" applyAlignment="1">
      <alignment horizontal="center" vertical="top" wrapText="1"/>
    </xf>
    <xf numFmtId="0" fontId="1" fillId="0" borderId="0" xfId="4" applyAlignment="1">
      <alignment vertical="center" wrapText="1"/>
    </xf>
    <xf numFmtId="3" fontId="22" fillId="2" borderId="0" xfId="0" applyNumberFormat="1" applyFont="1" applyFill="1" applyBorder="1" applyAlignment="1">
      <alignment horizontal="right" vertical="center"/>
    </xf>
    <xf numFmtId="167" fontId="22" fillId="2" borderId="0" xfId="0" applyNumberFormat="1" applyFont="1" applyFill="1" applyBorder="1" applyAlignment="1">
      <alignment horizontal="right" vertical="center"/>
    </xf>
    <xf numFmtId="0" fontId="21" fillId="0" borderId="0" xfId="0" applyFont="1" applyFill="1" applyAlignment="1">
      <alignment horizontal="center"/>
    </xf>
    <xf numFmtId="0" fontId="0" fillId="0" borderId="0" xfId="0" applyFill="1" applyAlignment="1">
      <alignment vertical="center" wrapText="1"/>
    </xf>
    <xf numFmtId="0" fontId="0" fillId="0" borderId="0" xfId="0" applyFill="1"/>
    <xf numFmtId="3" fontId="0" fillId="0" borderId="0" xfId="0" applyNumberFormat="1" applyFill="1"/>
    <xf numFmtId="9" fontId="0" fillId="0" borderId="0" xfId="0" applyNumberFormat="1" applyFill="1"/>
    <xf numFmtId="9" fontId="20" fillId="0" borderId="0" xfId="0" applyNumberFormat="1" applyFont="1" applyFill="1" applyBorder="1" applyAlignment="1">
      <alignment horizontal="right" vertical="center" wrapText="1"/>
    </xf>
    <xf numFmtId="3" fontId="2" fillId="0" borderId="0" xfId="0" applyNumberFormat="1" applyFont="1" applyFill="1" applyBorder="1" applyAlignment="1">
      <alignment horizontal="right"/>
    </xf>
    <xf numFmtId="10" fontId="20" fillId="0" borderId="0" xfId="0" applyNumberFormat="1" applyFont="1" applyFill="1" applyBorder="1" applyAlignment="1">
      <alignment horizontal="right" vertical="center" wrapText="1"/>
    </xf>
    <xf numFmtId="3" fontId="2" fillId="0" borderId="0" xfId="3" applyNumberFormat="1" applyFont="1" applyFill="1" applyBorder="1"/>
    <xf numFmtId="0" fontId="21" fillId="3" borderId="0" xfId="0" applyFont="1" applyFill="1"/>
    <xf numFmtId="3" fontId="0" fillId="4" borderId="0" xfId="0" applyNumberFormat="1" applyFill="1"/>
    <xf numFmtId="0" fontId="21" fillId="7" borderId="0" xfId="0" applyFont="1" applyFill="1" applyAlignment="1">
      <alignment horizontal="center"/>
    </xf>
    <xf numFmtId="0" fontId="21" fillId="4" borderId="0" xfId="0" applyFont="1" applyFill="1" applyAlignment="1">
      <alignment horizontal="center"/>
    </xf>
    <xf numFmtId="0" fontId="21" fillId="5" borderId="0" xfId="0" applyFont="1" applyFill="1" applyAlignment="1">
      <alignment horizontal="center"/>
    </xf>
    <xf numFmtId="0" fontId="21" fillId="6" borderId="0" xfId="0" applyFont="1" applyFill="1" applyAlignment="1">
      <alignment horizontal="center"/>
    </xf>
    <xf numFmtId="0" fontId="21" fillId="8" borderId="0" xfId="0" applyFont="1" applyFill="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6" fillId="0" borderId="14" xfId="0" applyFont="1" applyBorder="1" applyAlignment="1">
      <alignment horizontal="center"/>
    </xf>
    <xf numFmtId="0" fontId="6" fillId="0" borderId="10" xfId="0" applyFont="1" applyBorder="1" applyAlignment="1">
      <alignment horizontal="center"/>
    </xf>
    <xf numFmtId="0" fontId="6" fillId="0" borderId="4" xfId="0" applyFont="1" applyBorder="1" applyAlignment="1">
      <alignment horizontal="center"/>
    </xf>
    <xf numFmtId="0" fontId="6" fillId="0" borderId="3" xfId="0" applyFont="1" applyBorder="1" applyAlignment="1">
      <alignment horizontal="center"/>
    </xf>
    <xf numFmtId="0" fontId="28" fillId="2" borderId="29" xfId="4" applyFont="1" applyFill="1" applyBorder="1" applyAlignment="1">
      <alignment horizontal="center" vertical="center" wrapText="1"/>
    </xf>
    <xf numFmtId="0" fontId="28" fillId="2" borderId="24" xfId="4" applyFont="1" applyFill="1" applyBorder="1" applyAlignment="1">
      <alignment horizontal="center" vertical="center" wrapText="1"/>
    </xf>
    <xf numFmtId="0" fontId="28" fillId="2" borderId="23" xfId="4" applyFont="1" applyFill="1" applyBorder="1" applyAlignment="1">
      <alignment horizontal="center" vertical="center" wrapText="1"/>
    </xf>
    <xf numFmtId="0" fontId="28" fillId="2" borderId="28" xfId="4" applyFont="1" applyFill="1" applyBorder="1" applyAlignment="1">
      <alignment horizontal="center" vertical="top" wrapText="1"/>
    </xf>
    <xf numFmtId="0" fontId="28" fillId="2" borderId="27" xfId="4" applyFont="1" applyFill="1" applyBorder="1" applyAlignment="1">
      <alignment horizontal="center" vertical="top" wrapText="1"/>
    </xf>
    <xf numFmtId="0" fontId="28" fillId="2" borderId="20" xfId="4" applyFont="1" applyFill="1" applyBorder="1" applyAlignment="1">
      <alignment horizontal="center" vertical="top" wrapText="1"/>
    </xf>
    <xf numFmtId="0" fontId="28" fillId="2" borderId="25" xfId="4" applyFont="1" applyFill="1" applyBorder="1" applyAlignment="1">
      <alignment horizontal="center" vertical="top" wrapText="1"/>
    </xf>
    <xf numFmtId="0" fontId="28" fillId="2" borderId="26" xfId="4" applyFont="1" applyFill="1" applyBorder="1" applyAlignment="1">
      <alignment horizontal="center" vertical="top" wrapText="1"/>
    </xf>
  </cellXfs>
  <cellStyles count="6">
    <cellStyle name="Comma" xfId="3" builtinId="3"/>
    <cellStyle name="Hyperlink" xfId="1" builtinId="8"/>
    <cellStyle name="Normal" xfId="0" builtinId="0"/>
    <cellStyle name="Normal 2" xfId="4" xr:uid="{68454973-740C-4009-985B-60C3FD85EC09}"/>
    <cellStyle name="Normal 4" xfId="5" xr:uid="{5D403D89-21DA-4953-B358-DF4D128F5273}"/>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AE2534"/>
      <rgbColor rgb="000000FF"/>
      <rgbColor rgb="004C9A45"/>
      <rgbColor rgb="004C575F"/>
      <rgbColor rgb="00E27C30"/>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E4E41"/>
      <rgbColor rgb="00008B95"/>
      <rgbColor rgb="00C33963"/>
      <rgbColor rgb="003A96BC"/>
      <rgbColor rgb="00FFFFFF"/>
      <rgbColor rgb="00DFD8AD"/>
      <rgbColor rgb="00FFFFFF"/>
      <rgbColor rgb="00F8D746"/>
      <rgbColor rgb="003366FF"/>
      <rgbColor rgb="0033CCCC"/>
      <rgbColor rgb="0099CC00"/>
      <rgbColor rgb="00008B95"/>
      <rgbColor rgb="00FF9900"/>
      <rgbColor rgb="00FF6600"/>
      <rgbColor rgb="00666699"/>
      <rgbColor rgb="00969696"/>
      <rgbColor rgb="00003366"/>
      <rgbColor rgb="00339966"/>
      <rgbColor rgb="00003300"/>
      <rgbColor rgb="00333300"/>
      <rgbColor rgb="00993300"/>
      <rgbColor rgb="000D426B"/>
      <rgbColor rgb="00333399"/>
      <rgbColor rgb="00333333"/>
    </indexedColors>
    <mruColors>
      <color rgb="FF0D8390"/>
      <color rgb="FF00426D"/>
      <color rgb="FFF447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67324774058415"/>
          <c:y val="7.2545155993431865E-2"/>
          <c:w val="0.78265688151655521"/>
          <c:h val="0.7761465161682376"/>
        </c:manualLayout>
      </c:layout>
      <c:lineChart>
        <c:grouping val="standard"/>
        <c:varyColors val="0"/>
        <c:ser>
          <c:idx val="0"/>
          <c:order val="0"/>
          <c:spPr>
            <a:ln w="28575" cap="rnd">
              <a:solidFill>
                <a:schemeClr val="accent1"/>
              </a:solidFill>
              <a:round/>
            </a:ln>
            <a:effectLst/>
          </c:spPr>
          <c:marker>
            <c:symbol val="none"/>
          </c:marker>
          <c:dLbls>
            <c:dLbl>
              <c:idx val="22"/>
              <c:tx>
                <c:rich>
                  <a:bodyPr/>
                  <a:lstStyle/>
                  <a:p>
                    <a:r>
                      <a:rPr lang="en-US"/>
                      <a:t>Trustee income</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6E1E-4D42-9F18-0C74CEA147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'Combined sheet'!$G$14:$G$36</c:f>
              <c:numCache>
                <c:formatCode>General</c:formatCode>
                <c:ptCount val="23"/>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numCache>
            </c:numRef>
          </c:cat>
          <c:val>
            <c:numRef>
              <c:f>'Combined sheet'!$S$14:$S$36</c:f>
              <c:numCache>
                <c:formatCode>0.0%</c:formatCode>
                <c:ptCount val="23"/>
                <c:pt idx="0">
                  <c:v>1.3201469793868745E-2</c:v>
                </c:pt>
                <c:pt idx="1">
                  <c:v>1.7540571076417419E-2</c:v>
                </c:pt>
                <c:pt idx="2">
                  <c:v>2.1511940553885264E-2</c:v>
                </c:pt>
                <c:pt idx="3">
                  <c:v>2.7873590060951404E-2</c:v>
                </c:pt>
                <c:pt idx="4">
                  <c:v>3.46443112418005E-2</c:v>
                </c:pt>
                <c:pt idx="5">
                  <c:v>4.0214937086237891E-2</c:v>
                </c:pt>
                <c:pt idx="6">
                  <c:v>4.4300616685329745E-2</c:v>
                </c:pt>
                <c:pt idx="7">
                  <c:v>4.6999989667606913E-2</c:v>
                </c:pt>
                <c:pt idx="8">
                  <c:v>4.5600662192675015E-2</c:v>
                </c:pt>
                <c:pt idx="9">
                  <c:v>5.289983056938953E-2</c:v>
                </c:pt>
                <c:pt idx="10">
                  <c:v>2.7336175234762086E-2</c:v>
                </c:pt>
                <c:pt idx="11">
                  <c:v>3.0832505957108815E-2</c:v>
                </c:pt>
                <c:pt idx="12">
                  <c:v>4.3830231647350636E-2</c:v>
                </c:pt>
                <c:pt idx="13">
                  <c:v>2.8943246860494914E-2</c:v>
                </c:pt>
                <c:pt idx="14">
                  <c:v>3.1383170194064086E-2</c:v>
                </c:pt>
                <c:pt idx="15">
                  <c:v>3.361962028975321E-2</c:v>
                </c:pt>
                <c:pt idx="16">
                  <c:v>3.4867706025380259E-2</c:v>
                </c:pt>
                <c:pt idx="17">
                  <c:v>3.8363258316811213E-2</c:v>
                </c:pt>
                <c:pt idx="18">
                  <c:v>3.8805924763886661E-2</c:v>
                </c:pt>
                <c:pt idx="19">
                  <c:v>3.8726425715777793E-2</c:v>
                </c:pt>
                <c:pt idx="20">
                  <c:v>6.0144870911152719E-2</c:v>
                </c:pt>
                <c:pt idx="21">
                  <c:v>5.2304870782716228E-2</c:v>
                </c:pt>
                <c:pt idx="22">
                  <c:v>5.2113190216706566E-2</c:v>
                </c:pt>
              </c:numCache>
            </c:numRef>
          </c:val>
          <c:smooth val="0"/>
          <c:extLst>
            <c:ext xmlns:c16="http://schemas.microsoft.com/office/drawing/2014/chart" uri="{C3380CC4-5D6E-409C-BE32-E72D297353CC}">
              <c16:uniqueId val="{00000001-6E1E-4D42-9F18-0C74CEA14720}"/>
            </c:ext>
          </c:extLst>
        </c:ser>
        <c:ser>
          <c:idx val="1"/>
          <c:order val="1"/>
          <c:spPr>
            <a:ln w="28575" cap="rnd">
              <a:solidFill>
                <a:schemeClr val="accent2"/>
              </a:solidFill>
              <a:round/>
            </a:ln>
            <a:effectLst/>
          </c:spPr>
          <c:marker>
            <c:symbol val="none"/>
          </c:marker>
          <c:dLbls>
            <c:dLbl>
              <c:idx val="22"/>
              <c:tx>
                <c:rich>
                  <a:bodyPr/>
                  <a:lstStyle/>
                  <a:p>
                    <a:r>
                      <a:rPr lang="en-US"/>
                      <a:t>All companies</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6E1E-4D42-9F18-0C74CEA147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'Combined sheet'!$G$14:$G$36</c:f>
              <c:numCache>
                <c:formatCode>General</c:formatCode>
                <c:ptCount val="23"/>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numCache>
            </c:numRef>
          </c:cat>
          <c:val>
            <c:numRef>
              <c:f>'Combined sheet'!$T$14:$T$36</c:f>
              <c:numCache>
                <c:formatCode>0.0%</c:formatCode>
                <c:ptCount val="23"/>
                <c:pt idx="0">
                  <c:v>3.3752495563963571E-2</c:v>
                </c:pt>
                <c:pt idx="1">
                  <c:v>3.1955422270089441E-2</c:v>
                </c:pt>
                <c:pt idx="2">
                  <c:v>4.4328013621956902E-2</c:v>
                </c:pt>
                <c:pt idx="3">
                  <c:v>4.9598683281284396E-2</c:v>
                </c:pt>
                <c:pt idx="4">
                  <c:v>6.3633153578992824E-2</c:v>
                </c:pt>
                <c:pt idx="5">
                  <c:v>5.1363569222243478E-2</c:v>
                </c:pt>
                <c:pt idx="6">
                  <c:v>4.6866507764539621E-2</c:v>
                </c:pt>
                <c:pt idx="7">
                  <c:v>5.3652626069316596E-2</c:v>
                </c:pt>
                <c:pt idx="8">
                  <c:v>1.6484227729492883E-2</c:v>
                </c:pt>
                <c:pt idx="9">
                  <c:v>1.2323939745169521E-2</c:v>
                </c:pt>
                <c:pt idx="10">
                  <c:v>5.7178003907129973E-2</c:v>
                </c:pt>
                <c:pt idx="11">
                  <c:v>4.6989754193911E-2</c:v>
                </c:pt>
                <c:pt idx="12">
                  <c:v>1.7846934972692331E-2</c:v>
                </c:pt>
                <c:pt idx="13">
                  <c:v>4.5660350236183249E-2</c:v>
                </c:pt>
                <c:pt idx="14">
                  <c:v>7.2163515975804268E-2</c:v>
                </c:pt>
                <c:pt idx="15">
                  <c:v>6.9152197306202576E-2</c:v>
                </c:pt>
                <c:pt idx="16">
                  <c:v>6.7580888778323522E-2</c:v>
                </c:pt>
                <c:pt idx="17">
                  <c:v>6.2381799685833489E-2</c:v>
                </c:pt>
                <c:pt idx="18">
                  <c:v>7.6651864777880802E-2</c:v>
                </c:pt>
                <c:pt idx="19">
                  <c:v>7.2900887794883781E-2</c:v>
                </c:pt>
                <c:pt idx="20">
                  <c:v>4.4508924995012279E-2</c:v>
                </c:pt>
                <c:pt idx="21">
                  <c:v>0.10242122275223683</c:v>
                </c:pt>
                <c:pt idx="22">
                  <c:v>0.10869963735223415</c:v>
                </c:pt>
              </c:numCache>
            </c:numRef>
          </c:val>
          <c:smooth val="0"/>
          <c:extLst>
            <c:ext xmlns:c16="http://schemas.microsoft.com/office/drawing/2014/chart" uri="{C3380CC4-5D6E-409C-BE32-E72D297353CC}">
              <c16:uniqueId val="{00000003-6E1E-4D42-9F18-0C74CEA14720}"/>
            </c:ext>
          </c:extLst>
        </c:ser>
        <c:ser>
          <c:idx val="2"/>
          <c:order val="2"/>
          <c:spPr>
            <a:ln w="28575" cap="rnd">
              <a:solidFill>
                <a:schemeClr val="accent3"/>
              </a:solidFill>
              <a:round/>
            </a:ln>
            <a:effectLst/>
          </c:spPr>
          <c:marker>
            <c:symbol val="none"/>
          </c:marker>
          <c:dLbls>
            <c:dLbl>
              <c:idx val="22"/>
              <c:tx>
                <c:rich>
                  <a:bodyPr/>
                  <a:lstStyle/>
                  <a:p>
                    <a:r>
                      <a:rPr lang="en-US"/>
                      <a:t>Closely held</a:t>
                    </a:r>
                  </a:p>
                  <a:p>
                    <a:r>
                      <a:rPr lang="en-US"/>
                      <a:t> companies</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6E1E-4D42-9F18-0C74CEA147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'Combined sheet'!$G$14:$G$36</c:f>
              <c:numCache>
                <c:formatCode>General</c:formatCode>
                <c:ptCount val="23"/>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numCache>
            </c:numRef>
          </c:cat>
          <c:val>
            <c:numRef>
              <c:f>'Combined sheet'!$U$14:$U$36</c:f>
              <c:numCache>
                <c:formatCode>0.0%</c:formatCode>
                <c:ptCount val="23"/>
                <c:pt idx="14">
                  <c:v>4.8310825614392393E-2</c:v>
                </c:pt>
                <c:pt idx="15">
                  <c:v>4.8685153505441482E-2</c:v>
                </c:pt>
                <c:pt idx="16">
                  <c:v>4.474815767487967E-2</c:v>
                </c:pt>
                <c:pt idx="17">
                  <c:v>4.6351579202223242E-2</c:v>
                </c:pt>
                <c:pt idx="18">
                  <c:v>5.3126267158758844E-2</c:v>
                </c:pt>
                <c:pt idx="19">
                  <c:v>5.5238790454371932E-2</c:v>
                </c:pt>
                <c:pt idx="20">
                  <c:v>2.3984026232987374E-2</c:v>
                </c:pt>
                <c:pt idx="21">
                  <c:v>7.4973500711843624E-2</c:v>
                </c:pt>
                <c:pt idx="22">
                  <c:v>6.1044715227655887E-2</c:v>
                </c:pt>
              </c:numCache>
            </c:numRef>
          </c:val>
          <c:smooth val="0"/>
          <c:extLst>
            <c:ext xmlns:c16="http://schemas.microsoft.com/office/drawing/2014/chart" uri="{C3380CC4-5D6E-409C-BE32-E72D297353CC}">
              <c16:uniqueId val="{00000005-6E1E-4D42-9F18-0C74CEA14720}"/>
            </c:ext>
          </c:extLst>
        </c:ser>
        <c:dLbls>
          <c:showLegendKey val="0"/>
          <c:showVal val="0"/>
          <c:showCatName val="0"/>
          <c:showSerName val="0"/>
          <c:showPercent val="0"/>
          <c:showBubbleSize val="0"/>
        </c:dLbls>
        <c:smooth val="0"/>
        <c:axId val="1051627567"/>
        <c:axId val="1919441935"/>
      </c:lineChart>
      <c:catAx>
        <c:axId val="1051627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19441935"/>
        <c:crosses val="autoZero"/>
        <c:auto val="1"/>
        <c:lblAlgn val="ctr"/>
        <c:lblOffset val="100"/>
        <c:noMultiLvlLbl val="0"/>
      </c:catAx>
      <c:valAx>
        <c:axId val="19194419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NZ">
                    <a:solidFill>
                      <a:schemeClr val="tx1"/>
                    </a:solidFill>
                  </a:rPr>
                  <a:t>Trustee income or change in retained earnings as a percentage of GDP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1627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438236220472457E-2"/>
          <c:y val="3.911111111111111E-2"/>
          <c:w val="0.76389509711286085"/>
          <c:h val="0.87840615923009624"/>
        </c:manualLayout>
      </c:layout>
      <c:lineChart>
        <c:grouping val="standard"/>
        <c:varyColors val="0"/>
        <c:ser>
          <c:idx val="0"/>
          <c:order val="0"/>
          <c:spPr>
            <a:ln w="28575" cap="rnd">
              <a:solidFill>
                <a:schemeClr val="accent1"/>
              </a:solidFill>
              <a:round/>
            </a:ln>
            <a:effectLst/>
          </c:spPr>
          <c:marker>
            <c:symbol val="none"/>
          </c:marker>
          <c:dLbls>
            <c:dLbl>
              <c:idx val="22"/>
              <c:tx>
                <c:rich>
                  <a:bodyPr/>
                  <a:lstStyle/>
                  <a:p>
                    <a:r>
                      <a:rPr lang="en-US"/>
                      <a:t>Trusts</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6F3F-42BF-BFC5-4500B7B44C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'Combined sheet'!$G$14:$G$36</c:f>
              <c:numCache>
                <c:formatCode>General</c:formatCode>
                <c:ptCount val="23"/>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numCache>
            </c:numRef>
          </c:cat>
          <c:val>
            <c:numRef>
              <c:f>'Combined sheet'!$AC$14:$AC$36</c:f>
              <c:numCache>
                <c:formatCode>0.0%</c:formatCode>
                <c:ptCount val="23"/>
                <c:pt idx="0">
                  <c:v>7.9208818763212472E-4</c:v>
                </c:pt>
                <c:pt idx="1">
                  <c:v>1.0524342645850452E-3</c:v>
                </c:pt>
                <c:pt idx="2">
                  <c:v>1.2907164332331157E-3</c:v>
                </c:pt>
                <c:pt idx="3">
                  <c:v>1.6724154036570843E-3</c:v>
                </c:pt>
                <c:pt idx="4">
                  <c:v>2.0786586745080299E-3</c:v>
                </c:pt>
                <c:pt idx="5">
                  <c:v>2.4128962251742732E-3</c:v>
                </c:pt>
                <c:pt idx="6">
                  <c:v>2.6580370011197846E-3</c:v>
                </c:pt>
                <c:pt idx="7">
                  <c:v>2.8199993800564148E-3</c:v>
                </c:pt>
                <c:pt idx="8">
                  <c:v>2.2800331096337503E-3</c:v>
                </c:pt>
                <c:pt idx="9">
                  <c:v>1.3224957642347366E-3</c:v>
                </c:pt>
                <c:pt idx="10">
                  <c:v>0</c:v>
                </c:pt>
                <c:pt idx="11">
                  <c:v>0</c:v>
                </c:pt>
                <c:pt idx="12">
                  <c:v>0</c:v>
                </c:pt>
                <c:pt idx="13">
                  <c:v>0</c:v>
                </c:pt>
                <c:pt idx="14">
                  <c:v>0</c:v>
                </c:pt>
                <c:pt idx="15">
                  <c:v>0</c:v>
                </c:pt>
                <c:pt idx="16">
                  <c:v>0</c:v>
                </c:pt>
                <c:pt idx="17">
                  <c:v>0</c:v>
                </c:pt>
                <c:pt idx="18">
                  <c:v>0</c:v>
                </c:pt>
                <c:pt idx="19">
                  <c:v>0</c:v>
                </c:pt>
                <c:pt idx="20">
                  <c:v>3.6086922546691626E-3</c:v>
                </c:pt>
                <c:pt idx="21">
                  <c:v>3.1382922469629735E-3</c:v>
                </c:pt>
                <c:pt idx="22">
                  <c:v>3.1267914130023939E-3</c:v>
                </c:pt>
              </c:numCache>
            </c:numRef>
          </c:val>
          <c:smooth val="0"/>
          <c:extLst>
            <c:ext xmlns:c16="http://schemas.microsoft.com/office/drawing/2014/chart" uri="{C3380CC4-5D6E-409C-BE32-E72D297353CC}">
              <c16:uniqueId val="{00000000-6F3F-42BF-BFC5-4500B7B44C29}"/>
            </c:ext>
          </c:extLst>
        </c:ser>
        <c:ser>
          <c:idx val="1"/>
          <c:order val="1"/>
          <c:spPr>
            <a:ln w="28575" cap="rnd">
              <a:solidFill>
                <a:schemeClr val="accent2"/>
              </a:solidFill>
              <a:round/>
            </a:ln>
            <a:effectLst/>
          </c:spPr>
          <c:marker>
            <c:symbol val="none"/>
          </c:marker>
          <c:dLbls>
            <c:dLbl>
              <c:idx val="22"/>
              <c:tx>
                <c:rich>
                  <a:bodyPr/>
                  <a:lstStyle/>
                  <a:p>
                    <a:r>
                      <a:rPr lang="en-US"/>
                      <a:t>All companies</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6F3F-42BF-BFC5-4500B7B44C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'Combined sheet'!$G$14:$G$36</c:f>
              <c:numCache>
                <c:formatCode>General</c:formatCode>
                <c:ptCount val="23"/>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numCache>
            </c:numRef>
          </c:cat>
          <c:val>
            <c:numRef>
              <c:f>'Combined sheet'!$AD$14:$AD$36</c:f>
              <c:numCache>
                <c:formatCode>0.0%</c:formatCode>
                <c:ptCount val="23"/>
                <c:pt idx="0">
                  <c:v>2.0251497338378138E-3</c:v>
                </c:pt>
                <c:pt idx="1">
                  <c:v>1.9173253362053662E-3</c:v>
                </c:pt>
                <c:pt idx="2">
                  <c:v>2.659680817317414E-3</c:v>
                </c:pt>
                <c:pt idx="3">
                  <c:v>2.9759209968770635E-3</c:v>
                </c:pt>
                <c:pt idx="4">
                  <c:v>3.8179892147395689E-3</c:v>
                </c:pt>
                <c:pt idx="5">
                  <c:v>3.0818141533346085E-3</c:v>
                </c:pt>
                <c:pt idx="6">
                  <c:v>2.811990465872377E-3</c:v>
                </c:pt>
                <c:pt idx="7">
                  <c:v>4.8287363462384946E-3</c:v>
                </c:pt>
                <c:pt idx="8">
                  <c:v>1.3187382183594311E-3</c:v>
                </c:pt>
                <c:pt idx="9">
                  <c:v>6.7781668598432363E-4</c:v>
                </c:pt>
                <c:pt idx="10">
                  <c:v>2.8589001953564981E-3</c:v>
                </c:pt>
                <c:pt idx="11">
                  <c:v>2.3494877096955492E-3</c:v>
                </c:pt>
                <c:pt idx="12">
                  <c:v>8.9234674863461624E-4</c:v>
                </c:pt>
                <c:pt idx="13">
                  <c:v>2.2830175118091615E-3</c:v>
                </c:pt>
                <c:pt idx="14">
                  <c:v>3.6081757987902127E-3</c:v>
                </c:pt>
                <c:pt idx="15">
                  <c:v>3.4576098653101282E-3</c:v>
                </c:pt>
                <c:pt idx="16">
                  <c:v>3.379044438916175E-3</c:v>
                </c:pt>
                <c:pt idx="17">
                  <c:v>3.119089984291674E-3</c:v>
                </c:pt>
                <c:pt idx="18">
                  <c:v>3.8325932388940391E-3</c:v>
                </c:pt>
                <c:pt idx="19">
                  <c:v>3.6450443897441879E-3</c:v>
                </c:pt>
                <c:pt idx="20">
                  <c:v>4.8959817494513497E-3</c:v>
                </c:pt>
                <c:pt idx="21">
                  <c:v>1.1266334502746051E-2</c:v>
                </c:pt>
                <c:pt idx="22">
                  <c:v>1.1956960108745755E-2</c:v>
                </c:pt>
              </c:numCache>
            </c:numRef>
          </c:val>
          <c:smooth val="0"/>
          <c:extLst>
            <c:ext xmlns:c16="http://schemas.microsoft.com/office/drawing/2014/chart" uri="{C3380CC4-5D6E-409C-BE32-E72D297353CC}">
              <c16:uniqueId val="{00000001-6F3F-42BF-BFC5-4500B7B44C29}"/>
            </c:ext>
          </c:extLst>
        </c:ser>
        <c:ser>
          <c:idx val="2"/>
          <c:order val="2"/>
          <c:spPr>
            <a:ln w="28575" cap="rnd">
              <a:solidFill>
                <a:schemeClr val="accent3"/>
              </a:solidFill>
              <a:round/>
            </a:ln>
            <a:effectLst/>
          </c:spPr>
          <c:marker>
            <c:symbol val="none"/>
          </c:marker>
          <c:dLbls>
            <c:dLbl>
              <c:idx val="22"/>
              <c:tx>
                <c:rich>
                  <a:bodyPr/>
                  <a:lstStyle/>
                  <a:p>
                    <a:r>
                      <a:rPr lang="en-US"/>
                      <a:t>Close</a:t>
                    </a:r>
                    <a:r>
                      <a:rPr lang="en-US" baseline="0"/>
                      <a:t> companies</a:t>
                    </a:r>
                    <a:endParaRPr lang="en-US"/>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6F3F-42BF-BFC5-4500B7B44C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'Combined sheet'!$G$14:$G$36</c:f>
              <c:numCache>
                <c:formatCode>General</c:formatCode>
                <c:ptCount val="23"/>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numCache>
            </c:numRef>
          </c:cat>
          <c:val>
            <c:numRef>
              <c:f>'Combined sheet'!$AE$14:$AE$36</c:f>
              <c:numCache>
                <c:formatCode>0.0%</c:formatCode>
                <c:ptCount val="23"/>
                <c:pt idx="14">
                  <c:v>2.4155412807196192E-3</c:v>
                </c:pt>
                <c:pt idx="15">
                  <c:v>2.4342576752720735E-3</c:v>
                </c:pt>
                <c:pt idx="16">
                  <c:v>2.2374078837439832E-3</c:v>
                </c:pt>
                <c:pt idx="17">
                  <c:v>2.3175789601111614E-3</c:v>
                </c:pt>
                <c:pt idx="18">
                  <c:v>2.6563133579379414E-3</c:v>
                </c:pt>
                <c:pt idx="19">
                  <c:v>2.761939522718596E-3</c:v>
                </c:pt>
                <c:pt idx="20">
                  <c:v>2.6382428856286111E-3</c:v>
                </c:pt>
                <c:pt idx="21">
                  <c:v>8.2470850783027978E-3</c:v>
                </c:pt>
                <c:pt idx="22">
                  <c:v>6.7149186750421475E-3</c:v>
                </c:pt>
              </c:numCache>
            </c:numRef>
          </c:val>
          <c:smooth val="0"/>
          <c:extLst>
            <c:ext xmlns:c16="http://schemas.microsoft.com/office/drawing/2014/chart" uri="{C3380CC4-5D6E-409C-BE32-E72D297353CC}">
              <c16:uniqueId val="{00000002-6F3F-42BF-BFC5-4500B7B44C29}"/>
            </c:ext>
          </c:extLst>
        </c:ser>
        <c:dLbls>
          <c:showLegendKey val="0"/>
          <c:showVal val="0"/>
          <c:showCatName val="0"/>
          <c:showSerName val="0"/>
          <c:showPercent val="0"/>
          <c:showBubbleSize val="0"/>
        </c:dLbls>
        <c:smooth val="0"/>
        <c:axId val="1242407599"/>
        <c:axId val="745915695"/>
      </c:lineChart>
      <c:catAx>
        <c:axId val="124240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45915695"/>
        <c:crosses val="autoZero"/>
        <c:auto val="1"/>
        <c:lblAlgn val="ctr"/>
        <c:lblOffset val="100"/>
        <c:tickLblSkip val="5"/>
        <c:noMultiLvlLbl val="0"/>
      </c:catAx>
      <c:valAx>
        <c:axId val="7459156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NZ">
                    <a:solidFill>
                      <a:schemeClr val="tx1"/>
                    </a:solidFill>
                  </a:rPr>
                  <a:t>Potential revenue loss</a:t>
                </a:r>
                <a:r>
                  <a:rPr lang="en-NZ" baseline="0">
                    <a:solidFill>
                      <a:schemeClr val="tx1"/>
                    </a:solidFill>
                  </a:rPr>
                  <a:t> as a percentage of GDP</a:t>
                </a:r>
                <a:endParaRPr lang="en-NZ">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42407599"/>
        <c:crosses val="autoZero"/>
        <c:crossBetween val="between"/>
        <c:majorUnit val="1.0000000000000002E-3"/>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a:pPr>
            <a:r>
              <a:rPr lang="en-NZ" sz="1400" b="1"/>
              <a:t>Income of trusts and estates (IR6)</a:t>
            </a:r>
          </a:p>
        </c:rich>
      </c:tx>
      <c:layout>
        <c:manualLayout>
          <c:xMode val="edge"/>
          <c:yMode val="edge"/>
          <c:x val="3.819774860460759E-2"/>
          <c:y val="2.2990991382410297E-2"/>
        </c:manualLayout>
      </c:layout>
      <c:overlay val="1"/>
      <c:spPr>
        <a:noFill/>
        <a:ln w="25400">
          <a:noFill/>
        </a:ln>
      </c:spPr>
    </c:title>
    <c:autoTitleDeleted val="0"/>
    <c:plotArea>
      <c:layout>
        <c:manualLayout>
          <c:layoutTarget val="inner"/>
          <c:xMode val="edge"/>
          <c:yMode val="edge"/>
          <c:x val="0.11260513342742902"/>
          <c:y val="0.11283738292409533"/>
          <c:w val="0.85692298117538335"/>
          <c:h val="0.71299312017815952"/>
        </c:manualLayout>
      </c:layout>
      <c:lineChart>
        <c:grouping val="standard"/>
        <c:varyColors val="0"/>
        <c:ser>
          <c:idx val="0"/>
          <c:order val="0"/>
          <c:tx>
            <c:v>Beneficiary Income</c:v>
          </c:tx>
          <c:spPr>
            <a:ln w="31750">
              <a:solidFill>
                <a:srgbClr val="0D8390"/>
              </a:solidFill>
              <a:prstDash val="solid"/>
            </a:ln>
          </c:spPr>
          <c:marker>
            <c:symbol val="none"/>
          </c:marker>
          <c:cat>
            <c:numRef>
              <c:f>'Table - Trust and estates '!$A$10:$A$32</c:f>
              <c:numCache>
                <c:formatCode>General</c:formatCode>
                <c:ptCount val="23"/>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numCache>
            </c:numRef>
          </c:cat>
          <c:val>
            <c:numRef>
              <c:f>'Table - Trust and estates '!$K$10:$K$32</c:f>
              <c:numCache>
                <c:formatCode>#,##0.0</c:formatCode>
                <c:ptCount val="23"/>
                <c:pt idx="0">
                  <c:v>1950.3</c:v>
                </c:pt>
                <c:pt idx="1">
                  <c:v>1823.9</c:v>
                </c:pt>
                <c:pt idx="2">
                  <c:v>1995.5</c:v>
                </c:pt>
                <c:pt idx="3">
                  <c:v>2311.6999999999998</c:v>
                </c:pt>
                <c:pt idx="4">
                  <c:v>2822.8</c:v>
                </c:pt>
                <c:pt idx="5">
                  <c:v>3180.8</c:v>
                </c:pt>
                <c:pt idx="6">
                  <c:v>3329.8</c:v>
                </c:pt>
                <c:pt idx="7">
                  <c:v>3362.3</c:v>
                </c:pt>
                <c:pt idx="8">
                  <c:v>3267</c:v>
                </c:pt>
                <c:pt idx="9">
                  <c:v>3308.5</c:v>
                </c:pt>
                <c:pt idx="10">
                  <c:v>3357.1</c:v>
                </c:pt>
                <c:pt idx="11">
                  <c:v>4154.3999999999996</c:v>
                </c:pt>
                <c:pt idx="12">
                  <c:v>4638.6000000000004</c:v>
                </c:pt>
                <c:pt idx="13">
                  <c:v>4565.6000000000004</c:v>
                </c:pt>
                <c:pt idx="14">
                  <c:v>4925.5199739999998</c:v>
                </c:pt>
                <c:pt idx="15">
                  <c:v>5012.2788680000003</c:v>
                </c:pt>
                <c:pt idx="16">
                  <c:v>5602.5931309999996</c:v>
                </c:pt>
                <c:pt idx="17">
                  <c:v>5813.6484460000001</c:v>
                </c:pt>
                <c:pt idx="18">
                  <c:v>6037.9687290000002</c:v>
                </c:pt>
                <c:pt idx="19">
                  <c:v>6221.2650510000003</c:v>
                </c:pt>
                <c:pt idx="20">
                  <c:v>6431.6246469999996</c:v>
                </c:pt>
                <c:pt idx="21">
                  <c:v>5259.7243150000004</c:v>
                </c:pt>
                <c:pt idx="22">
                  <c:v>5129.4391210000003</c:v>
                </c:pt>
              </c:numCache>
            </c:numRef>
          </c:val>
          <c:smooth val="0"/>
          <c:extLst>
            <c:ext xmlns:c16="http://schemas.microsoft.com/office/drawing/2014/chart" uri="{C3380CC4-5D6E-409C-BE32-E72D297353CC}">
              <c16:uniqueId val="{00000000-730C-4491-A0C3-D45D788F301A}"/>
            </c:ext>
          </c:extLst>
        </c:ser>
        <c:ser>
          <c:idx val="1"/>
          <c:order val="1"/>
          <c:tx>
            <c:v>Trustee Income</c:v>
          </c:tx>
          <c:spPr>
            <a:ln w="31750">
              <a:solidFill>
                <a:srgbClr val="00426D"/>
              </a:solidFill>
              <a:prstDash val="solid"/>
            </a:ln>
          </c:spPr>
          <c:marker>
            <c:symbol val="none"/>
          </c:marker>
          <c:cat>
            <c:numRef>
              <c:f>'Table - Trust and estates '!$A$10:$A$32</c:f>
              <c:numCache>
                <c:formatCode>General</c:formatCode>
                <c:ptCount val="23"/>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numCache>
            </c:numRef>
          </c:cat>
          <c:val>
            <c:numRef>
              <c:f>'Table - Trust and estates '!$L$10:$L$32</c:f>
              <c:numCache>
                <c:formatCode>#,##0.0</c:formatCode>
                <c:ptCount val="23"/>
                <c:pt idx="0">
                  <c:v>1979.6</c:v>
                </c:pt>
                <c:pt idx="1">
                  <c:v>2732.4</c:v>
                </c:pt>
                <c:pt idx="2">
                  <c:v>3520.3</c:v>
                </c:pt>
                <c:pt idx="3">
                  <c:v>4774.3</c:v>
                </c:pt>
                <c:pt idx="4">
                  <c:v>6126.5</c:v>
                </c:pt>
                <c:pt idx="5">
                  <c:v>7338.1</c:v>
                </c:pt>
                <c:pt idx="6">
                  <c:v>8268.4</c:v>
                </c:pt>
                <c:pt idx="7">
                  <c:v>9097.6</c:v>
                </c:pt>
                <c:pt idx="8">
                  <c:v>8704.2999999999993</c:v>
                </c:pt>
                <c:pt idx="9">
                  <c:v>10303.299999999999</c:v>
                </c:pt>
                <c:pt idx="10">
                  <c:v>5373.8</c:v>
                </c:pt>
                <c:pt idx="11">
                  <c:v>6210.9</c:v>
                </c:pt>
                <c:pt idx="12">
                  <c:v>9065.1</c:v>
                </c:pt>
                <c:pt idx="13">
                  <c:v>6098.4</c:v>
                </c:pt>
                <c:pt idx="14">
                  <c:v>6855.1200150000004</c:v>
                </c:pt>
                <c:pt idx="15">
                  <c:v>7653.2376020000002</c:v>
                </c:pt>
                <c:pt idx="16">
                  <c:v>8245.6197240000001</c:v>
                </c:pt>
                <c:pt idx="17">
                  <c:v>9461.8756680000006</c:v>
                </c:pt>
                <c:pt idx="18">
                  <c:v>9939.2450919999992</c:v>
                </c:pt>
                <c:pt idx="19">
                  <c:v>10159.374342999999</c:v>
                </c:pt>
                <c:pt idx="20">
                  <c:v>15805.350337</c:v>
                </c:pt>
                <c:pt idx="21">
                  <c:v>14380.701172999999</c:v>
                </c:pt>
                <c:pt idx="22">
                  <c:v>14890.406067</c:v>
                </c:pt>
              </c:numCache>
            </c:numRef>
          </c:val>
          <c:smooth val="0"/>
          <c:extLst>
            <c:ext xmlns:c16="http://schemas.microsoft.com/office/drawing/2014/chart" uri="{C3380CC4-5D6E-409C-BE32-E72D297353CC}">
              <c16:uniqueId val="{00000001-730C-4491-A0C3-D45D788F301A}"/>
            </c:ext>
          </c:extLst>
        </c:ser>
        <c:dLbls>
          <c:showLegendKey val="0"/>
          <c:showVal val="0"/>
          <c:showCatName val="0"/>
          <c:showSerName val="0"/>
          <c:showPercent val="0"/>
          <c:showBubbleSize val="0"/>
        </c:dLbls>
        <c:smooth val="0"/>
        <c:axId val="146379136"/>
        <c:axId val="146381056"/>
      </c:lineChart>
      <c:catAx>
        <c:axId val="146379136"/>
        <c:scaling>
          <c:orientation val="minMax"/>
        </c:scaling>
        <c:delete val="0"/>
        <c:axPos val="b"/>
        <c:title>
          <c:tx>
            <c:rich>
              <a:bodyPr/>
              <a:lstStyle/>
              <a:p>
                <a:pPr>
                  <a:defRPr/>
                </a:pPr>
                <a:r>
                  <a:rPr lang="en-NZ"/>
                  <a:t>Tax year ended 31 March</a:t>
                </a:r>
              </a:p>
            </c:rich>
          </c:tx>
          <c:overlay val="0"/>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146381056"/>
        <c:crosses val="autoZero"/>
        <c:auto val="1"/>
        <c:lblAlgn val="ctr"/>
        <c:lblOffset val="100"/>
        <c:tickLblSkip val="2"/>
        <c:tickMarkSkip val="1"/>
        <c:noMultiLvlLbl val="0"/>
      </c:catAx>
      <c:valAx>
        <c:axId val="146381056"/>
        <c:scaling>
          <c:orientation val="minMax"/>
        </c:scaling>
        <c:delete val="0"/>
        <c:axPos val="l"/>
        <c:majorGridlines>
          <c:spPr>
            <a:ln>
              <a:solidFill>
                <a:schemeClr val="bg1">
                  <a:lumMod val="85000"/>
                </a:schemeClr>
              </a:solidFill>
            </a:ln>
          </c:spPr>
        </c:majorGridlines>
        <c:title>
          <c:tx>
            <c:rich>
              <a:bodyPr/>
              <a:lstStyle/>
              <a:p>
                <a:pPr>
                  <a:defRPr/>
                </a:pPr>
                <a:r>
                  <a:rPr lang="en-NZ"/>
                  <a:t>Income $Millions</a:t>
                </a:r>
              </a:p>
            </c:rich>
          </c:tx>
          <c:overlay val="0"/>
        </c:title>
        <c:numFmt formatCode="#,##0" sourceLinked="0"/>
        <c:majorTickMark val="out"/>
        <c:minorTickMark val="none"/>
        <c:tickLblPos val="nextTo"/>
        <c:spPr>
          <a:ln w="3175">
            <a:noFill/>
            <a:prstDash val="solid"/>
          </a:ln>
        </c:spPr>
        <c:txPr>
          <a:bodyPr rot="0" vert="horz"/>
          <a:lstStyle/>
          <a:p>
            <a:pPr>
              <a:defRPr/>
            </a:pPr>
            <a:endParaRPr lang="en-US"/>
          </a:p>
        </c:txPr>
        <c:crossAx val="146379136"/>
        <c:crosses val="autoZero"/>
        <c:crossBetween val="midCat"/>
      </c:valAx>
      <c:spPr>
        <a:noFill/>
        <a:ln w="25400">
          <a:noFill/>
        </a:ln>
      </c:spPr>
    </c:plotArea>
    <c:legend>
      <c:legendPos val="r"/>
      <c:layout>
        <c:manualLayout>
          <c:xMode val="edge"/>
          <c:yMode val="edge"/>
          <c:x val="0.26705220740561114"/>
          <c:y val="0.92870291146263029"/>
          <c:w val="0.52779224397544222"/>
          <c:h val="6.2159444911560384E-2"/>
        </c:manualLayout>
      </c:layout>
      <c:overlay val="0"/>
      <c:spPr>
        <a:solidFill>
          <a:srgbClr val="FFFFFF"/>
        </a:solidFill>
        <a:ln w="3175">
          <a:noFill/>
          <a:prstDash val="solid"/>
        </a:ln>
      </c:spPr>
    </c:legend>
    <c:plotVisOnly val="1"/>
    <c:dispBlanksAs val="gap"/>
    <c:showDLblsOverMax val="0"/>
  </c:chart>
  <c:spPr>
    <a:solidFill>
      <a:srgbClr val="FFFFFF"/>
    </a:solidFill>
    <a:ln w="3175">
      <a:noFill/>
      <a:prstDash val="solid"/>
    </a:ln>
  </c:spPr>
  <c:txPr>
    <a:bodyPr/>
    <a:lstStyle/>
    <a:p>
      <a:pPr>
        <a:defRPr sz="1200" b="0" i="0" u="none" strike="noStrike" baseline="0">
          <a:solidFill>
            <a:srgbClr val="000000"/>
          </a:solidFill>
          <a:latin typeface="Verdana" panose="020B0604030504040204" pitchFamily="34" charset="0"/>
          <a:ea typeface="Verdana" panose="020B0604030504040204" pitchFamily="34" charset="0"/>
          <a:cs typeface="Aria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a:pPr>
            <a:r>
              <a:rPr lang="en-NZ" sz="1400" b="1"/>
              <a:t>Number of trusts and estates filing IR6</a:t>
            </a:r>
            <a:r>
              <a:rPr lang="en-NZ" sz="1400" b="1" baseline="0"/>
              <a:t> returns</a:t>
            </a:r>
            <a:endParaRPr lang="en-NZ" sz="1400" b="1"/>
          </a:p>
        </c:rich>
      </c:tx>
      <c:layout>
        <c:manualLayout>
          <c:xMode val="edge"/>
          <c:yMode val="edge"/>
          <c:x val="3.819774860460759E-2"/>
          <c:y val="2.2990991382410297E-2"/>
        </c:manualLayout>
      </c:layout>
      <c:overlay val="1"/>
      <c:spPr>
        <a:noFill/>
        <a:ln w="25400">
          <a:noFill/>
        </a:ln>
      </c:spPr>
    </c:title>
    <c:autoTitleDeleted val="0"/>
    <c:plotArea>
      <c:layout>
        <c:manualLayout>
          <c:layoutTarget val="inner"/>
          <c:xMode val="edge"/>
          <c:yMode val="edge"/>
          <c:x val="0.11260513342742902"/>
          <c:y val="0.11283738292409533"/>
          <c:w val="0.85692298117538335"/>
          <c:h val="0.73572039290543223"/>
        </c:manualLayout>
      </c:layout>
      <c:lineChart>
        <c:grouping val="standard"/>
        <c:varyColors val="0"/>
        <c:ser>
          <c:idx val="1"/>
          <c:order val="0"/>
          <c:tx>
            <c:v>Number of trusts and estates</c:v>
          </c:tx>
          <c:spPr>
            <a:ln w="31750">
              <a:solidFill>
                <a:srgbClr val="00426D"/>
              </a:solidFill>
              <a:prstDash val="solid"/>
            </a:ln>
          </c:spPr>
          <c:marker>
            <c:symbol val="none"/>
          </c:marker>
          <c:cat>
            <c:numRef>
              <c:f>'Table - Trust and estates '!$A$10:$A$32</c:f>
              <c:numCache>
                <c:formatCode>General</c:formatCode>
                <c:ptCount val="23"/>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numCache>
            </c:numRef>
          </c:cat>
          <c:val>
            <c:numRef>
              <c:f>'Table - Trust and estates '!$B$10:$B$32</c:f>
              <c:numCache>
                <c:formatCode>#,##0</c:formatCode>
                <c:ptCount val="23"/>
                <c:pt idx="0">
                  <c:v>164900</c:v>
                </c:pt>
                <c:pt idx="1">
                  <c:v>178200</c:v>
                </c:pt>
                <c:pt idx="2">
                  <c:v>192900</c:v>
                </c:pt>
                <c:pt idx="3">
                  <c:v>206300</c:v>
                </c:pt>
                <c:pt idx="4">
                  <c:v>220900</c:v>
                </c:pt>
                <c:pt idx="5">
                  <c:v>225700</c:v>
                </c:pt>
                <c:pt idx="6">
                  <c:v>243300</c:v>
                </c:pt>
                <c:pt idx="7">
                  <c:v>246300</c:v>
                </c:pt>
                <c:pt idx="8">
                  <c:v>250600</c:v>
                </c:pt>
                <c:pt idx="9">
                  <c:v>252200</c:v>
                </c:pt>
                <c:pt idx="10">
                  <c:v>251700</c:v>
                </c:pt>
                <c:pt idx="11">
                  <c:v>251600</c:v>
                </c:pt>
                <c:pt idx="12">
                  <c:v>252500</c:v>
                </c:pt>
                <c:pt idx="13">
                  <c:v>257800</c:v>
                </c:pt>
                <c:pt idx="14">
                  <c:v>261800</c:v>
                </c:pt>
                <c:pt idx="15">
                  <c:v>263100</c:v>
                </c:pt>
                <c:pt idx="16">
                  <c:v>263700</c:v>
                </c:pt>
                <c:pt idx="17">
                  <c:v>263200</c:v>
                </c:pt>
                <c:pt idx="18">
                  <c:v>261900</c:v>
                </c:pt>
                <c:pt idx="19">
                  <c:v>258300</c:v>
                </c:pt>
                <c:pt idx="20">
                  <c:v>259300</c:v>
                </c:pt>
                <c:pt idx="21">
                  <c:v>244900</c:v>
                </c:pt>
                <c:pt idx="22">
                  <c:v>232400</c:v>
                </c:pt>
              </c:numCache>
            </c:numRef>
          </c:val>
          <c:smooth val="0"/>
          <c:extLst>
            <c:ext xmlns:c16="http://schemas.microsoft.com/office/drawing/2014/chart" uri="{C3380CC4-5D6E-409C-BE32-E72D297353CC}">
              <c16:uniqueId val="{00000001-F7DB-4A78-BD18-4B17880BFCD4}"/>
            </c:ext>
          </c:extLst>
        </c:ser>
        <c:dLbls>
          <c:showLegendKey val="0"/>
          <c:showVal val="0"/>
          <c:showCatName val="0"/>
          <c:showSerName val="0"/>
          <c:showPercent val="0"/>
          <c:showBubbleSize val="0"/>
        </c:dLbls>
        <c:smooth val="0"/>
        <c:axId val="146379136"/>
        <c:axId val="146381056"/>
      </c:lineChart>
      <c:catAx>
        <c:axId val="146379136"/>
        <c:scaling>
          <c:orientation val="minMax"/>
        </c:scaling>
        <c:delete val="0"/>
        <c:axPos val="b"/>
        <c:title>
          <c:tx>
            <c:rich>
              <a:bodyPr/>
              <a:lstStyle/>
              <a:p>
                <a:pPr>
                  <a:defRPr/>
                </a:pPr>
                <a:r>
                  <a:rPr lang="en-NZ"/>
                  <a:t>Tax year ended 31 March</a:t>
                </a:r>
              </a:p>
            </c:rich>
          </c:tx>
          <c:layout>
            <c:manualLayout>
              <c:xMode val="edge"/>
              <c:yMode val="edge"/>
              <c:x val="0.41785175290588678"/>
              <c:y val="0.92211425276385905"/>
            </c:manualLayout>
          </c:layout>
          <c:overlay val="0"/>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146381056"/>
        <c:crosses val="autoZero"/>
        <c:auto val="1"/>
        <c:lblAlgn val="ctr"/>
        <c:lblOffset val="100"/>
        <c:tickLblSkip val="2"/>
        <c:tickMarkSkip val="1"/>
        <c:noMultiLvlLbl val="0"/>
      </c:catAx>
      <c:valAx>
        <c:axId val="146381056"/>
        <c:scaling>
          <c:orientation val="minMax"/>
        </c:scaling>
        <c:delete val="0"/>
        <c:axPos val="l"/>
        <c:majorGridlines>
          <c:spPr>
            <a:ln>
              <a:solidFill>
                <a:schemeClr val="bg1">
                  <a:lumMod val="85000"/>
                </a:schemeClr>
              </a:solidFill>
            </a:ln>
          </c:spPr>
        </c:majorGridlines>
        <c:numFmt formatCode="#,##0" sourceLinked="0"/>
        <c:majorTickMark val="out"/>
        <c:minorTickMark val="none"/>
        <c:tickLblPos val="nextTo"/>
        <c:spPr>
          <a:ln w="3175">
            <a:noFill/>
            <a:prstDash val="solid"/>
          </a:ln>
        </c:spPr>
        <c:txPr>
          <a:bodyPr rot="0" vert="horz"/>
          <a:lstStyle/>
          <a:p>
            <a:pPr>
              <a:defRPr/>
            </a:pPr>
            <a:endParaRPr lang="en-US"/>
          </a:p>
        </c:txPr>
        <c:crossAx val="146379136"/>
        <c:crosses val="autoZero"/>
        <c:crossBetween val="midCat"/>
      </c:valAx>
      <c:spPr>
        <a:noFill/>
        <a:ln w="25400">
          <a:noFill/>
        </a:ln>
      </c:spPr>
    </c:plotArea>
    <c:plotVisOnly val="1"/>
    <c:dispBlanksAs val="gap"/>
    <c:showDLblsOverMax val="0"/>
  </c:chart>
  <c:spPr>
    <a:solidFill>
      <a:srgbClr val="FFFFFF"/>
    </a:solidFill>
    <a:ln w="3175">
      <a:noFill/>
      <a:prstDash val="solid"/>
    </a:ln>
  </c:spPr>
  <c:txPr>
    <a:bodyPr/>
    <a:lstStyle/>
    <a:p>
      <a:pPr>
        <a:defRPr sz="1200" b="0" i="0" u="none" strike="noStrike" baseline="0">
          <a:solidFill>
            <a:srgbClr val="000000"/>
          </a:solidFill>
          <a:latin typeface="Verdana" panose="020B0604030504040204" pitchFamily="34" charset="0"/>
          <a:ea typeface="Verdana" panose="020B0604030504040204" pitchFamily="34" charset="0"/>
          <a:cs typeface="Aria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75" b="1" i="0" u="none" strike="noStrike" baseline="0">
                <a:solidFill>
                  <a:srgbClr val="000000"/>
                </a:solidFill>
                <a:latin typeface="Arial"/>
                <a:ea typeface="Arial"/>
                <a:cs typeface="Arial"/>
              </a:defRPr>
            </a:pPr>
            <a:r>
              <a:rPr lang="en-NZ"/>
              <a:t>Income of Trusts (IR6)</a:t>
            </a:r>
          </a:p>
        </c:rich>
      </c:tx>
      <c:overlay val="0"/>
      <c:spPr>
        <a:noFill/>
        <a:ln w="25400">
          <a:noFill/>
        </a:ln>
      </c:spPr>
    </c:title>
    <c:autoTitleDeleted val="0"/>
    <c:plotArea>
      <c:layout/>
      <c:lineChart>
        <c:grouping val="standard"/>
        <c:varyColors val="0"/>
        <c:ser>
          <c:idx val="0"/>
          <c:order val="0"/>
          <c:tx>
            <c:v>Beneficiary Income</c:v>
          </c:tx>
          <c:spPr>
            <a:ln w="12700">
              <a:solidFill>
                <a:srgbClr val="000080"/>
              </a:solidFill>
              <a:prstDash val="solid"/>
            </a:ln>
          </c:spPr>
          <c:marker>
            <c:symbol val="diamond"/>
            <c:size val="5"/>
            <c:spPr>
              <a:solidFill>
                <a:srgbClr val="000080"/>
              </a:solidFill>
              <a:ln>
                <a:solidFill>
                  <a:srgbClr val="000080"/>
                </a:solidFill>
                <a:prstDash val="solid"/>
              </a:ln>
            </c:spPr>
          </c:marker>
          <c:val>
            <c:numLit>
              <c:formatCode>General</c:formatCode>
              <c:ptCount val="1"/>
              <c:pt idx="0">
                <c:v>0</c:v>
              </c:pt>
            </c:numLit>
          </c:val>
          <c:smooth val="0"/>
          <c:extLst>
            <c:ext xmlns:c16="http://schemas.microsoft.com/office/drawing/2014/chart" uri="{C3380CC4-5D6E-409C-BE32-E72D297353CC}">
              <c16:uniqueId val="{00000000-F840-4699-AA33-017EAC3F204A}"/>
            </c:ext>
          </c:extLst>
        </c:ser>
        <c:ser>
          <c:idx val="1"/>
          <c:order val="1"/>
          <c:tx>
            <c:v>Trustee Income</c:v>
          </c:tx>
          <c:spPr>
            <a:ln w="12700">
              <a:solidFill>
                <a:srgbClr val="FF00FF"/>
              </a:solidFill>
              <a:prstDash val="solid"/>
            </a:ln>
          </c:spPr>
          <c:marker>
            <c:symbol val="square"/>
            <c:size val="5"/>
            <c:spPr>
              <a:solidFill>
                <a:srgbClr val="FF00FF"/>
              </a:solidFill>
              <a:ln>
                <a:solidFill>
                  <a:srgbClr val="FF00FF"/>
                </a:solidFill>
                <a:prstDash val="solid"/>
              </a:ln>
            </c:spPr>
          </c:marker>
          <c:val>
            <c:numLit>
              <c:formatCode>General</c:formatCode>
              <c:ptCount val="1"/>
              <c:pt idx="0">
                <c:v>0</c:v>
              </c:pt>
            </c:numLit>
          </c:val>
          <c:smooth val="0"/>
          <c:extLst>
            <c:ext xmlns:c16="http://schemas.microsoft.com/office/drawing/2014/chart" uri="{C3380CC4-5D6E-409C-BE32-E72D297353CC}">
              <c16:uniqueId val="{00000001-F840-4699-AA33-017EAC3F204A}"/>
            </c:ext>
          </c:extLst>
        </c:ser>
        <c:dLbls>
          <c:showLegendKey val="0"/>
          <c:showVal val="0"/>
          <c:showCatName val="0"/>
          <c:showSerName val="0"/>
          <c:showPercent val="0"/>
          <c:showBubbleSize val="0"/>
        </c:dLbls>
        <c:marker val="1"/>
        <c:smooth val="0"/>
        <c:axId val="83682816"/>
        <c:axId val="104284544"/>
      </c:lineChart>
      <c:catAx>
        <c:axId val="836828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104284544"/>
        <c:crosses val="autoZero"/>
        <c:auto val="1"/>
        <c:lblAlgn val="ctr"/>
        <c:lblOffset val="100"/>
        <c:tickLblSkip val="1"/>
        <c:tickMarkSkip val="1"/>
        <c:noMultiLvlLbl val="0"/>
      </c:catAx>
      <c:valAx>
        <c:axId val="10428454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83682816"/>
        <c:crosses val="autoZero"/>
        <c:crossBetween val="midCat"/>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image" Target="cid:image001.png@01CF57D2.A12D1A30" TargetMode="External"/><Relationship Id="rId2" Type="http://schemas.openxmlformats.org/officeDocument/2006/relationships/image" Target="../media/image1.png"/><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2308411</xdr:colOff>
      <xdr:row>38</xdr:row>
      <xdr:rowOff>78441</xdr:rowOff>
    </xdr:from>
    <xdr:to>
      <xdr:col>12</xdr:col>
      <xdr:colOff>616324</xdr:colOff>
      <xdr:row>65</xdr:row>
      <xdr:rowOff>0</xdr:rowOff>
    </xdr:to>
    <xdr:graphicFrame macro="">
      <xdr:nvGraphicFramePr>
        <xdr:cNvPr id="2" name="Chart 1">
          <a:extLst>
            <a:ext uri="{FF2B5EF4-FFF2-40B4-BE49-F238E27FC236}">
              <a16:creationId xmlns:a16="http://schemas.microsoft.com/office/drawing/2014/main" id="{610EAFD5-B032-4C6A-AD57-9BE689D0E2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811584</xdr:colOff>
      <xdr:row>38</xdr:row>
      <xdr:rowOff>56029</xdr:rowOff>
    </xdr:from>
    <xdr:to>
      <xdr:col>19</xdr:col>
      <xdr:colOff>390877</xdr:colOff>
      <xdr:row>63</xdr:row>
      <xdr:rowOff>28573</xdr:rowOff>
    </xdr:to>
    <xdr:graphicFrame macro="">
      <xdr:nvGraphicFramePr>
        <xdr:cNvPr id="7" name="Chart 6">
          <a:extLst>
            <a:ext uri="{FF2B5EF4-FFF2-40B4-BE49-F238E27FC236}">
              <a16:creationId xmlns:a16="http://schemas.microsoft.com/office/drawing/2014/main" id="{147EF657-9087-11A0-4D00-B4F97D2415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0.41892</cdr:x>
      <cdr:y>0.23434</cdr:y>
    </cdr:from>
    <cdr:to>
      <cdr:x>0.63095</cdr:x>
      <cdr:y>0.3152</cdr:y>
    </cdr:to>
    <cdr:sp macro="" textlink="">
      <cdr:nvSpPr>
        <cdr:cNvPr id="6" name="TextBox 5">
          <a:extLst xmlns:a="http://schemas.openxmlformats.org/drawingml/2006/main">
            <a:ext uri="{FF2B5EF4-FFF2-40B4-BE49-F238E27FC236}">
              <a16:creationId xmlns:a16="http://schemas.microsoft.com/office/drawing/2014/main" id="{0A730830-C2C6-D5F1-6986-FF54534FF0B5}"/>
            </a:ext>
          </a:extLst>
        </cdr:cNvPr>
        <cdr:cNvSpPr txBox="1"/>
      </cdr:nvSpPr>
      <cdr:spPr>
        <a:xfrm xmlns:a="http://schemas.openxmlformats.org/drawingml/2006/main">
          <a:off x="4041077" y="1004008"/>
          <a:ext cx="2045356" cy="34644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NZ" sz="1100"/>
            <a:t>Top rate decreased</a:t>
          </a:r>
        </a:p>
      </cdr:txBody>
    </cdr:sp>
  </cdr:relSizeAnchor>
  <cdr:relSizeAnchor xmlns:cdr="http://schemas.openxmlformats.org/drawingml/2006/chartDrawing">
    <cdr:from>
      <cdr:x>0.63927</cdr:x>
      <cdr:y>0.04584</cdr:y>
    </cdr:from>
    <cdr:to>
      <cdr:x>0.85131</cdr:x>
      <cdr:y>0.1267</cdr:y>
    </cdr:to>
    <cdr:sp macro="" textlink="">
      <cdr:nvSpPr>
        <cdr:cNvPr id="7" name="TextBox 1">
          <a:extLst xmlns:a="http://schemas.openxmlformats.org/drawingml/2006/main">
            <a:ext uri="{FF2B5EF4-FFF2-40B4-BE49-F238E27FC236}">
              <a16:creationId xmlns:a16="http://schemas.microsoft.com/office/drawing/2014/main" id="{DE13F3C5-3E00-2752-3C26-CF6371405333}"/>
            </a:ext>
          </a:extLst>
        </cdr:cNvPr>
        <cdr:cNvSpPr txBox="1"/>
      </cdr:nvSpPr>
      <cdr:spPr>
        <a:xfrm xmlns:a="http://schemas.openxmlformats.org/drawingml/2006/main">
          <a:off x="6166690" y="196376"/>
          <a:ext cx="2045355" cy="34644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NZ" sz="1100"/>
            <a:t>Top rate increased</a:t>
          </a:r>
        </a:p>
      </cdr:txBody>
    </cdr:sp>
  </cdr:relSizeAnchor>
  <cdr:relSizeAnchor xmlns:cdr="http://schemas.openxmlformats.org/drawingml/2006/chartDrawing">
    <cdr:from>
      <cdr:x>0.43514</cdr:x>
      <cdr:y>0.31536</cdr:y>
    </cdr:from>
    <cdr:to>
      <cdr:x>0.47919</cdr:x>
      <cdr:y>0.48518</cdr:y>
    </cdr:to>
    <cdr:cxnSp macro="">
      <cdr:nvCxnSpPr>
        <cdr:cNvPr id="9" name="Straight Arrow Connector 8">
          <a:extLst xmlns:a="http://schemas.openxmlformats.org/drawingml/2006/main">
            <a:ext uri="{FF2B5EF4-FFF2-40B4-BE49-F238E27FC236}">
              <a16:creationId xmlns:a16="http://schemas.microsoft.com/office/drawing/2014/main" id="{34146238-E829-0A21-EAB2-1DDA1EF1DC6F}"/>
            </a:ext>
          </a:extLst>
        </cdr:cNvPr>
        <cdr:cNvCxnSpPr/>
      </cdr:nvCxnSpPr>
      <cdr:spPr>
        <a:xfrm xmlns:a="http://schemas.openxmlformats.org/drawingml/2006/main" flipH="1">
          <a:off x="3632695" y="1311089"/>
          <a:ext cx="367806" cy="705971"/>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0.74773</cdr:x>
      <cdr:y>0.11957</cdr:y>
    </cdr:from>
    <cdr:to>
      <cdr:x>0.78909</cdr:x>
      <cdr:y>0.1779</cdr:y>
    </cdr:to>
    <cdr:cxnSp macro="">
      <cdr:nvCxnSpPr>
        <cdr:cNvPr id="11" name="Straight Arrow Connector 10">
          <a:extLst xmlns:a="http://schemas.openxmlformats.org/drawingml/2006/main">
            <a:ext uri="{FF2B5EF4-FFF2-40B4-BE49-F238E27FC236}">
              <a16:creationId xmlns:a16="http://schemas.microsoft.com/office/drawing/2014/main" id="{0B9DB37E-FDF1-2003-A41B-032F6AA56399}"/>
            </a:ext>
          </a:extLst>
        </cdr:cNvPr>
        <cdr:cNvCxnSpPr/>
      </cdr:nvCxnSpPr>
      <cdr:spPr>
        <a:xfrm xmlns:a="http://schemas.openxmlformats.org/drawingml/2006/main">
          <a:off x="7212854" y="512296"/>
          <a:ext cx="398976" cy="249887"/>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133350</xdr:colOff>
      <xdr:row>32</xdr:row>
      <xdr:rowOff>0</xdr:rowOff>
    </xdr:to>
    <xdr:sp macro="" textlink="">
      <xdr:nvSpPr>
        <xdr:cNvPr id="2" name="TextBox 1">
          <a:extLst>
            <a:ext uri="{FF2B5EF4-FFF2-40B4-BE49-F238E27FC236}">
              <a16:creationId xmlns:a16="http://schemas.microsoft.com/office/drawing/2014/main" id="{1ECC1B97-1DAF-458F-8840-2FCDAE81F103}"/>
            </a:ext>
          </a:extLst>
        </xdr:cNvPr>
        <xdr:cNvSpPr txBox="1"/>
      </xdr:nvSpPr>
      <xdr:spPr>
        <a:xfrm>
          <a:off x="0" y="0"/>
          <a:ext cx="7448550" cy="5181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NZ" sz="1200" b="1">
              <a:solidFill>
                <a:schemeClr val="dk1"/>
              </a:solidFill>
              <a:effectLst/>
              <a:latin typeface="Verdana" panose="020B0604030504040204" pitchFamily="34" charset="0"/>
              <a:ea typeface="Verdana" panose="020B0604030504040204" pitchFamily="34" charset="0"/>
              <a:cs typeface="+mn-cs"/>
            </a:rPr>
            <a:t>Income of Trusts and Estates (IR6</a:t>
          </a:r>
          <a:r>
            <a:rPr lang="en-NZ" sz="1200" b="1" baseline="0">
              <a:solidFill>
                <a:schemeClr val="dk1"/>
              </a:solidFill>
              <a:effectLst/>
              <a:latin typeface="Verdana" panose="020B0604030504040204" pitchFamily="34" charset="0"/>
              <a:ea typeface="Verdana" panose="020B0604030504040204" pitchFamily="34" charset="0"/>
              <a:cs typeface="+mn-cs"/>
            </a:rPr>
            <a:t> return)</a:t>
          </a:r>
        </a:p>
        <a:p>
          <a:pPr marL="0" marR="0" lvl="0" indent="0" defTabSz="914400" eaLnBrk="1" fontAlgn="base" latinLnBrk="0" hangingPunct="1">
            <a:lnSpc>
              <a:spcPct val="100000"/>
            </a:lnSpc>
            <a:spcBef>
              <a:spcPts val="0"/>
            </a:spcBef>
            <a:spcAft>
              <a:spcPts val="0"/>
            </a:spcAft>
            <a:buClrTx/>
            <a:buSzTx/>
            <a:buFontTx/>
            <a:buNone/>
            <a:tabLst/>
            <a:defRPr/>
          </a:pPr>
          <a:r>
            <a:rPr lang="en-NZ" sz="1000">
              <a:solidFill>
                <a:schemeClr val="dk1"/>
              </a:solidFill>
              <a:effectLst/>
              <a:latin typeface="Verdana" panose="020B0604030504040204" pitchFamily="34" charset="0"/>
              <a:ea typeface="Verdana" panose="020B0604030504040204" pitchFamily="34" charset="0"/>
              <a:cs typeface="+mn-cs"/>
            </a:rPr>
            <a:t>Ngā puka tāke moniwhiwhi o ngā tarahiti me ngā pānga tuku iho (IR6)</a:t>
          </a:r>
        </a:p>
        <a:p>
          <a:pPr fontAlgn="base"/>
          <a:endParaRPr lang="en-NZ" sz="10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base" latinLnBrk="0" hangingPunct="1">
            <a:lnSpc>
              <a:spcPct val="100000"/>
            </a:lnSpc>
            <a:spcBef>
              <a:spcPts val="0"/>
            </a:spcBef>
            <a:spcAft>
              <a:spcPts val="0"/>
            </a:spcAft>
            <a:buClrTx/>
            <a:buSzTx/>
            <a:buFontTx/>
            <a:buNone/>
            <a:tabLst/>
            <a:defRPr/>
          </a:pPr>
          <a:r>
            <a:rPr lang="en-NZ" sz="1000">
              <a:solidFill>
                <a:schemeClr val="dk1"/>
              </a:solidFill>
              <a:effectLst/>
              <a:latin typeface="Verdana" panose="020B0604030504040204" pitchFamily="34" charset="0"/>
              <a:ea typeface="Verdana" panose="020B0604030504040204" pitchFamily="34" charset="0"/>
              <a:cs typeface="+mn-cs"/>
            </a:rPr>
            <a:t>The Income of Trusts and Estates statistics report on statistics from returns filed by trusts and estates in a tax year (IR6). We update these statistics and publish them annually. </a:t>
          </a:r>
        </a:p>
        <a:p>
          <a:pPr fontAlgn="base"/>
          <a:endParaRPr lang="en-NZ" sz="1000">
            <a:solidFill>
              <a:schemeClr val="dk1"/>
            </a:solidFill>
            <a:effectLst/>
            <a:latin typeface="Verdana" panose="020B0604030504040204" pitchFamily="34" charset="0"/>
            <a:ea typeface="Verdana" panose="020B0604030504040204" pitchFamily="34" charset="0"/>
            <a:cs typeface="+mn-cs"/>
          </a:endParaRPr>
        </a:p>
        <a:p>
          <a:pPr fontAlgn="base"/>
          <a:r>
            <a:rPr lang="en-NZ" sz="1000">
              <a:solidFill>
                <a:schemeClr val="dk1"/>
              </a:solidFill>
              <a:effectLst/>
              <a:latin typeface="Verdana" panose="020B0604030504040204" pitchFamily="34" charset="0"/>
              <a:ea typeface="Verdana" panose="020B0604030504040204" pitchFamily="34" charset="0"/>
              <a:cs typeface="+mn-cs"/>
            </a:rPr>
            <a:t>Data was extracted from the IR6 returns on 23 August 2024 and includes both trusts and estates. All data is subject to further updates in October 2025.</a:t>
          </a:r>
        </a:p>
        <a:p>
          <a:pPr fontAlgn="base"/>
          <a:endParaRPr lang="en-NZ" sz="1000">
            <a:solidFill>
              <a:schemeClr val="dk1"/>
            </a:solidFill>
            <a:effectLst/>
            <a:latin typeface="Verdana" panose="020B0604030504040204" pitchFamily="34" charset="0"/>
            <a:ea typeface="Verdana" panose="020B0604030504040204" pitchFamily="34" charset="0"/>
            <a:cs typeface="+mn-cs"/>
          </a:endParaRPr>
        </a:p>
        <a:p>
          <a:pPr fontAlgn="base"/>
          <a:r>
            <a:rPr lang="en-NZ" sz="1000">
              <a:solidFill>
                <a:schemeClr val="dk1"/>
              </a:solidFill>
              <a:effectLst/>
              <a:latin typeface="Verdana" panose="020B0604030504040204" pitchFamily="34" charset="0"/>
              <a:ea typeface="Verdana" panose="020B0604030504040204" pitchFamily="34" charset="0"/>
              <a:cs typeface="+mn-cs"/>
            </a:rPr>
            <a:t>The tables and graphs include revisions of previously published data from 2019 to 2022 due to additional returns having been filed or updates to returns previously filed having been made. New data for gross dividends, interest, business income and other income have been added from 2001.  Data on net residential rental income has been added from 2020. Data for the 2023 tax year is newly release</a:t>
          </a:r>
          <a:r>
            <a:rPr lang="en-NZ" sz="1000" baseline="0">
              <a:solidFill>
                <a:schemeClr val="dk1"/>
              </a:solidFill>
              <a:effectLst/>
              <a:latin typeface="Verdana" panose="020B0604030504040204" pitchFamily="34" charset="0"/>
              <a:ea typeface="Verdana" panose="020B0604030504040204" pitchFamily="34" charset="0"/>
              <a:cs typeface="+mn-cs"/>
            </a:rPr>
            <a:t>d</a:t>
          </a:r>
          <a:r>
            <a:rPr lang="en-NZ" sz="1000">
              <a:solidFill>
                <a:schemeClr val="dk1"/>
              </a:solidFill>
              <a:effectLst/>
              <a:latin typeface="Verdana" panose="020B0604030504040204" pitchFamily="34" charset="0"/>
              <a:ea typeface="Verdana" panose="020B0604030504040204" pitchFamily="34" charset="0"/>
              <a:cs typeface="+mn-cs"/>
            </a:rPr>
            <a:t>. </a:t>
          </a:r>
        </a:p>
        <a:p>
          <a:pPr fontAlgn="base"/>
          <a:endParaRPr lang="en-NZ" sz="1000">
            <a:solidFill>
              <a:schemeClr val="dk1"/>
            </a:solidFill>
            <a:effectLst/>
            <a:latin typeface="Verdana" panose="020B0604030504040204" pitchFamily="34" charset="0"/>
            <a:ea typeface="Verdana" panose="020B0604030504040204" pitchFamily="34" charset="0"/>
            <a:cs typeface="+mn-cs"/>
          </a:endParaRPr>
        </a:p>
        <a:p>
          <a:r>
            <a:rPr lang="en-NZ" sz="1000">
              <a:solidFill>
                <a:schemeClr val="dk1"/>
              </a:solidFill>
              <a:effectLst/>
              <a:latin typeface="Verdana" panose="020B0604030504040204" pitchFamily="34" charset="0"/>
              <a:ea typeface="Verdana" panose="020B0604030504040204" pitchFamily="34" charset="0"/>
              <a:cs typeface="+mn-cs"/>
            </a:rPr>
            <a:t>The taxable income of estates and trusts must be either allocated to the underlying beneficiaries and taxed at their appropriate tax rate, or it is trustee income and is taxed at the trustee tax rate. </a:t>
          </a:r>
        </a:p>
        <a:p>
          <a:endParaRPr lang="en-NZ" sz="1000">
            <a:solidFill>
              <a:schemeClr val="dk1"/>
            </a:solidFill>
            <a:effectLst/>
            <a:latin typeface="Verdana" panose="020B0604030504040204" pitchFamily="34" charset="0"/>
            <a:ea typeface="Verdana" panose="020B0604030504040204" pitchFamily="34" charset="0"/>
            <a:cs typeface="+mn-cs"/>
          </a:endParaRPr>
        </a:p>
        <a:p>
          <a:r>
            <a:rPr lang="en-NZ" sz="1000">
              <a:solidFill>
                <a:schemeClr val="dk1"/>
              </a:solidFill>
              <a:effectLst/>
              <a:latin typeface="Verdana" panose="020B0604030504040204" pitchFamily="34" charset="0"/>
              <a:ea typeface="Verdana" panose="020B0604030504040204" pitchFamily="34" charset="0"/>
              <a:cs typeface="+mn-cs"/>
            </a:rPr>
            <a:t>Trustee income is recorded net of trust expenses and losses claimed following a revision to the format of the IR6 return in 2009, grossed up to include  any associated imputation credits.</a:t>
          </a:r>
        </a:p>
        <a:p>
          <a:endParaRPr lang="en-NZ" sz="1000">
            <a:solidFill>
              <a:schemeClr val="dk1"/>
            </a:solidFill>
            <a:effectLst/>
            <a:latin typeface="Verdana" panose="020B0604030504040204" pitchFamily="34" charset="0"/>
            <a:ea typeface="Verdana" panose="020B0604030504040204" pitchFamily="34" charset="0"/>
            <a:cs typeface="+mn-cs"/>
          </a:endParaRPr>
        </a:p>
        <a:p>
          <a:r>
            <a:rPr lang="en-NZ" sz="1000">
              <a:solidFill>
                <a:schemeClr val="dk1"/>
              </a:solidFill>
              <a:effectLst/>
              <a:latin typeface="Verdana" panose="020B0604030504040204" pitchFamily="34" charset="0"/>
              <a:ea typeface="Verdana" panose="020B0604030504040204" pitchFamily="34" charset="0"/>
              <a:cs typeface="+mn-cs"/>
            </a:rPr>
            <a:t>Net business income – income (or loss) earned by the trust or estate from business and rental activities.  Prior to 2020 this field also included net rental income from both residential and non-residential properties.  From 2020 onwards  most residential rental income is separately reported and is no longer included as net business income. </a:t>
          </a:r>
        </a:p>
        <a:p>
          <a:endParaRPr lang="en-NZ" sz="1000">
            <a:solidFill>
              <a:schemeClr val="dk1"/>
            </a:solidFill>
            <a:effectLst/>
            <a:latin typeface="Verdana" panose="020B0604030504040204" pitchFamily="34" charset="0"/>
            <a:ea typeface="Verdana" panose="020B0604030504040204" pitchFamily="34" charset="0"/>
            <a:cs typeface="+mn-cs"/>
          </a:endParaRPr>
        </a:p>
        <a:p>
          <a:r>
            <a:rPr lang="en-NZ" sz="1000">
              <a:solidFill>
                <a:schemeClr val="dk1"/>
              </a:solidFill>
              <a:effectLst/>
              <a:latin typeface="Verdana" panose="020B0604030504040204" pitchFamily="34" charset="0"/>
              <a:ea typeface="Verdana" panose="020B0604030504040204" pitchFamily="34" charset="0"/>
              <a:cs typeface="+mn-cs"/>
            </a:rPr>
            <a:t>Net residential rental income - is separately available from 2020 onwards. This separate reporting is limited to residential rental properties which are subject to the residential property deduction rules.  </a:t>
          </a:r>
        </a:p>
        <a:p>
          <a:endParaRPr lang="en-NZ" sz="1000">
            <a:solidFill>
              <a:schemeClr val="dk1"/>
            </a:solidFill>
            <a:effectLst/>
            <a:latin typeface="Verdana" panose="020B0604030504040204" pitchFamily="34" charset="0"/>
            <a:ea typeface="Verdana" panose="020B0604030504040204" pitchFamily="34" charset="0"/>
            <a:cs typeface="+mn-cs"/>
          </a:endParaRPr>
        </a:p>
        <a:p>
          <a:r>
            <a:rPr lang="en-NZ" sz="1000">
              <a:solidFill>
                <a:schemeClr val="dk1"/>
              </a:solidFill>
              <a:effectLst/>
              <a:latin typeface="Verdana" panose="020B0604030504040204" pitchFamily="34" charset="0"/>
              <a:ea typeface="Verdana" panose="020B0604030504040204" pitchFamily="34" charset="0"/>
              <a:cs typeface="+mn-cs"/>
            </a:rPr>
            <a:t>Other income – includes all other income (or loss) from other income earning sources, including but not limited to partnerships, estates, trusts, look through companies, Māori Authority distributions, overseas income, and taxable property sales/disposals.  This is reported net of trust expenses and losses claimed from previous years (the latter is only available to offset trustee income). </a:t>
          </a:r>
        </a:p>
        <a:p>
          <a:endParaRPr lang="en-NZ" sz="1000">
            <a:solidFill>
              <a:srgbClr val="FF0000"/>
            </a:solidFill>
            <a:effectLst/>
            <a:latin typeface="Verdana" panose="020B0604030504040204" pitchFamily="34" charset="0"/>
            <a:ea typeface="Verdana" panose="020B0604030504040204" pitchFamily="34" charset="0"/>
            <a:cs typeface="+mn-cs"/>
          </a:endParaRPr>
        </a:p>
        <a:p>
          <a:endParaRPr lang="en-NZ" sz="1000">
            <a:solidFill>
              <a:schemeClr val="dk1"/>
            </a:solidFill>
            <a:effectLst/>
            <a:latin typeface="Verdana" panose="020B0604030504040204" pitchFamily="34" charset="0"/>
            <a:ea typeface="Verdana" panose="020B0604030504040204" pitchFamily="34" charset="0"/>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33</xdr:row>
      <xdr:rowOff>9525</xdr:rowOff>
    </xdr:from>
    <xdr:to>
      <xdr:col>14</xdr:col>
      <xdr:colOff>0</xdr:colOff>
      <xdr:row>64</xdr:row>
      <xdr:rowOff>19050</xdr:rowOff>
    </xdr:to>
    <xdr:graphicFrame macro="">
      <xdr:nvGraphicFramePr>
        <xdr:cNvPr id="2" name="Chart 1">
          <a:extLst>
            <a:ext uri="{FF2B5EF4-FFF2-40B4-BE49-F238E27FC236}">
              <a16:creationId xmlns:a16="http://schemas.microsoft.com/office/drawing/2014/main" id="{1FA7FBC0-1260-44C6-BC58-C8273C05D0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600075</xdr:colOff>
      <xdr:row>2</xdr:row>
      <xdr:rowOff>152400</xdr:rowOff>
    </xdr:from>
    <xdr:to>
      <xdr:col>27</xdr:col>
      <xdr:colOff>600075</xdr:colOff>
      <xdr:row>34</xdr:row>
      <xdr:rowOff>0</xdr:rowOff>
    </xdr:to>
    <xdr:graphicFrame macro="">
      <xdr:nvGraphicFramePr>
        <xdr:cNvPr id="3" name="Chart 2">
          <a:extLst>
            <a:ext uri="{FF2B5EF4-FFF2-40B4-BE49-F238E27FC236}">
              <a16:creationId xmlns:a16="http://schemas.microsoft.com/office/drawing/2014/main" id="{E62523E3-C446-46C5-B95A-EDA5F7BCB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0</xdr:colOff>
      <xdr:row>0</xdr:row>
      <xdr:rowOff>0</xdr:rowOff>
    </xdr:from>
    <xdr:to>
      <xdr:col>23</xdr:col>
      <xdr:colOff>9525</xdr:colOff>
      <xdr:row>0</xdr:row>
      <xdr:rowOff>0</xdr:rowOff>
    </xdr:to>
    <xdr:graphicFrame macro="">
      <xdr:nvGraphicFramePr>
        <xdr:cNvPr id="2" name="Chart 1">
          <a:extLst>
            <a:ext uri="{FF2B5EF4-FFF2-40B4-BE49-F238E27FC236}">
              <a16:creationId xmlns:a16="http://schemas.microsoft.com/office/drawing/2014/main" id="{E3EF3879-FFF4-44C4-AAC8-5DD3D673B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238125</xdr:colOff>
      <xdr:row>0</xdr:row>
      <xdr:rowOff>0</xdr:rowOff>
    </xdr:from>
    <xdr:to>
      <xdr:col>13</xdr:col>
      <xdr:colOff>371475</xdr:colOff>
      <xdr:row>0</xdr:row>
      <xdr:rowOff>0</xdr:rowOff>
    </xdr:to>
    <xdr:sp macro="" textlink="">
      <xdr:nvSpPr>
        <xdr:cNvPr id="4" name="Line 3">
          <a:extLst>
            <a:ext uri="{FF2B5EF4-FFF2-40B4-BE49-F238E27FC236}">
              <a16:creationId xmlns:a16="http://schemas.microsoft.com/office/drawing/2014/main" id="{3FA16A40-EE89-4470-A05E-1674EF247C3F}"/>
            </a:ext>
          </a:extLst>
        </xdr:cNvPr>
        <xdr:cNvSpPr>
          <a:spLocks noChangeShapeType="1"/>
        </xdr:cNvSpPr>
      </xdr:nvSpPr>
      <xdr:spPr bwMode="auto">
        <a:xfrm flipV="1">
          <a:off x="238125" y="0"/>
          <a:ext cx="58483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123</xdr:row>
      <xdr:rowOff>0</xdr:rowOff>
    </xdr:from>
    <xdr:to>
      <xdr:col>36</xdr:col>
      <xdr:colOff>95250</xdr:colOff>
      <xdr:row>139</xdr:row>
      <xdr:rowOff>9525</xdr:rowOff>
    </xdr:to>
    <xdr:pic>
      <xdr:nvPicPr>
        <xdr:cNvPr id="5" name="Picture 1" descr="cid:image001.png@01CF57D2.A12D1A30">
          <a:extLst>
            <a:ext uri="{FF2B5EF4-FFF2-40B4-BE49-F238E27FC236}">
              <a16:creationId xmlns:a16="http://schemas.microsoft.com/office/drawing/2014/main" id="{F8E364BE-0E61-4B4A-8BEF-19613E8F53A7}"/>
            </a:ext>
          </a:extLst>
        </xdr:cNvPr>
        <xdr:cNvPicPr>
          <a:picLocks noChangeAspect="1" noChangeArrowheads="1"/>
        </xdr:cNvPicPr>
      </xdr:nvPicPr>
      <xdr:blipFill>
        <a:blip xmlns:r="http://schemas.openxmlformats.org/officeDocument/2006/relationships" r:embed="rId2" r:link="rId3">
          <a:extLst>
            <a:ext uri="{28A0092B-C50C-407E-A947-70E740481C1C}">
              <a14:useLocalDpi xmlns:a14="http://schemas.microsoft.com/office/drawing/2010/main" val="0"/>
            </a:ext>
          </a:extLst>
        </a:blip>
        <a:srcRect/>
        <a:stretch>
          <a:fillRect/>
        </a:stretch>
      </xdr:blipFill>
      <xdr:spPr bwMode="auto">
        <a:xfrm>
          <a:off x="17230725" y="20259675"/>
          <a:ext cx="4362450" cy="268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990600</xdr:colOff>
      <xdr:row>17</xdr:row>
      <xdr:rowOff>123825</xdr:rowOff>
    </xdr:from>
    <xdr:ext cx="65" cy="172227"/>
    <xdr:sp macro="" textlink="">
      <xdr:nvSpPr>
        <xdr:cNvPr id="3" name="TextBox 2">
          <a:extLst>
            <a:ext uri="{FF2B5EF4-FFF2-40B4-BE49-F238E27FC236}">
              <a16:creationId xmlns:a16="http://schemas.microsoft.com/office/drawing/2014/main" id="{32B9637C-7F11-5DB4-A063-24FB0396B007}"/>
            </a:ext>
          </a:extLst>
        </xdr:cNvPr>
        <xdr:cNvSpPr txBox="1"/>
      </xdr:nvSpPr>
      <xdr:spPr>
        <a:xfrm>
          <a:off x="8458200" y="3076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oneCellAnchor>
    <xdr:from>
      <xdr:col>7</xdr:col>
      <xdr:colOff>990600</xdr:colOff>
      <xdr:row>17</xdr:row>
      <xdr:rowOff>123825</xdr:rowOff>
    </xdr:from>
    <xdr:ext cx="65" cy="172227"/>
    <xdr:sp macro="" textlink="">
      <xdr:nvSpPr>
        <xdr:cNvPr id="6" name="TextBox 5">
          <a:extLst>
            <a:ext uri="{FF2B5EF4-FFF2-40B4-BE49-F238E27FC236}">
              <a16:creationId xmlns:a16="http://schemas.microsoft.com/office/drawing/2014/main" id="{FA9E147E-9C5E-4F0B-B69A-1DDD1E6313D6}"/>
            </a:ext>
          </a:extLst>
        </xdr:cNvPr>
        <xdr:cNvSpPr txBox="1"/>
      </xdr:nvSpPr>
      <xdr:spPr>
        <a:xfrm>
          <a:off x="8791575" y="30543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drawings/drawing6.xml><?xml version="1.0" encoding="utf-8"?>
<c:userShapes xmlns:c="http://schemas.openxmlformats.org/drawingml/2006/chart">
  <cdr:relSizeAnchor xmlns:cdr="http://schemas.openxmlformats.org/drawingml/2006/chartDrawing">
    <cdr:from>
      <cdr:x>0.01204</cdr:x>
      <cdr:y>0.24157</cdr:y>
    </cdr:from>
    <cdr:to>
      <cdr:x>0.0325</cdr:x>
      <cdr:y>0.34707</cdr:y>
    </cdr:to>
    <cdr:sp macro="" textlink="">
      <cdr:nvSpPr>
        <cdr:cNvPr id="11265" name="Text Box 1"/>
        <cdr:cNvSpPr txBox="1">
          <a:spLocks xmlns:a="http://schemas.openxmlformats.org/drawingml/2006/main" noChangeArrowheads="1"/>
        </cdr:cNvSpPr>
      </cdr:nvSpPr>
      <cdr:spPr bwMode="auto">
        <a:xfrm xmlns:a="http://schemas.openxmlformats.org/drawingml/2006/main">
          <a:off x="83804" y="180350"/>
          <a:ext cx="136967" cy="77378"/>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18288" tIns="18288" rIns="18288" bIns="18288" anchor="ctr" upright="1"/>
        <a:lstStyle xmlns:a="http://schemas.openxmlformats.org/drawingml/2006/main"/>
        <a:p xmlns:a="http://schemas.openxmlformats.org/drawingml/2006/main">
          <a:pPr algn="ctr" rtl="0">
            <a:defRPr sz="1000"/>
          </a:pPr>
          <a:r>
            <a:rPr lang="en-NZ" sz="150" b="0" i="0" u="none" strike="noStrike" baseline="0">
              <a:solidFill>
                <a:srgbClr val="000000"/>
              </a:solidFill>
              <a:latin typeface="Arial"/>
              <a:cs typeface="Arial"/>
            </a:rPr>
            <a:t>$Million</a:t>
          </a:r>
        </a:p>
      </cdr:txBody>
    </cdr:sp>
  </cdr:relSizeAnchor>
</c:userShape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54B4D-3379-41B7-908C-35199C4E3107}">
  <sheetPr>
    <tabColor theme="5"/>
  </sheetPr>
  <dimension ref="G4:AK37"/>
  <sheetViews>
    <sheetView showGridLines="0" tabSelected="1" topLeftCell="AE1" zoomScale="85" zoomScaleNormal="85" workbookViewId="0">
      <selection activeCell="AI24" sqref="AI24"/>
    </sheetView>
  </sheetViews>
  <sheetFormatPr defaultRowHeight="12.75" x14ac:dyDescent="0.2"/>
  <cols>
    <col min="3" max="3" width="10.7109375" bestFit="1" customWidth="1"/>
    <col min="8" max="8" width="15.140625" bestFit="1" customWidth="1"/>
    <col min="9" max="9" width="44.28515625" bestFit="1" customWidth="1"/>
    <col min="10" max="10" width="45" bestFit="1" customWidth="1"/>
    <col min="11" max="11" width="30.5703125" bestFit="1" customWidth="1"/>
    <col min="12" max="12" width="30.5703125" customWidth="1"/>
    <col min="13" max="13" width="17.28515625" customWidth="1"/>
    <col min="14" max="14" width="17.42578125" bestFit="1" customWidth="1"/>
    <col min="15" max="15" width="20.7109375" bestFit="1" customWidth="1"/>
    <col min="16" max="20" width="20.7109375" customWidth="1"/>
    <col min="21" max="21" width="28.7109375" bestFit="1" customWidth="1"/>
    <col min="22" max="22" width="30.5703125" bestFit="1" customWidth="1"/>
    <col min="23" max="23" width="20.7109375" customWidth="1"/>
    <col min="25" max="25" width="32.85546875" bestFit="1" customWidth="1"/>
    <col min="26" max="26" width="41.140625" bestFit="1" customWidth="1"/>
    <col min="27" max="27" width="41.140625" customWidth="1"/>
    <col min="29" max="29" width="32.85546875" bestFit="1" customWidth="1"/>
    <col min="30" max="30" width="41.140625" bestFit="1" customWidth="1"/>
    <col min="31" max="31" width="43.7109375" bestFit="1" customWidth="1"/>
    <col min="34" max="34" width="16.140625" bestFit="1" customWidth="1"/>
    <col min="35" max="35" width="44.28515625" bestFit="1" customWidth="1"/>
    <col min="36" max="36" width="45" bestFit="1" customWidth="1"/>
    <col min="37" max="37" width="46.140625" bestFit="1" customWidth="1"/>
  </cols>
  <sheetData>
    <row r="4" spans="7:37" x14ac:dyDescent="0.2">
      <c r="K4" t="s">
        <v>72</v>
      </c>
      <c r="M4" t="s">
        <v>34</v>
      </c>
      <c r="AI4" s="67" t="s">
        <v>77</v>
      </c>
    </row>
    <row r="5" spans="7:37" x14ac:dyDescent="0.2">
      <c r="AI5" s="69">
        <f>(SUM(AJ28:AJ36)/(SUM(AI28:AI36)))</f>
        <v>0.67290622091546726</v>
      </c>
    </row>
    <row r="8" spans="7:37" x14ac:dyDescent="0.2">
      <c r="H8" s="101" t="s">
        <v>69</v>
      </c>
      <c r="I8" s="101"/>
      <c r="J8" s="101"/>
      <c r="K8" s="101"/>
      <c r="L8" s="90"/>
      <c r="M8" s="105" t="s">
        <v>70</v>
      </c>
      <c r="N8" s="105"/>
      <c r="O8" s="105"/>
      <c r="Q8" s="99" t="s">
        <v>71</v>
      </c>
      <c r="S8" s="104" t="s">
        <v>68</v>
      </c>
      <c r="T8" s="104"/>
      <c r="U8" s="104"/>
      <c r="V8" s="104"/>
      <c r="Y8" s="103" t="s">
        <v>67</v>
      </c>
      <c r="Z8" s="103"/>
      <c r="AA8" s="103"/>
      <c r="AC8" s="102" t="s">
        <v>66</v>
      </c>
      <c r="AD8" s="102"/>
      <c r="AE8" s="102"/>
      <c r="AH8" s="101" t="s">
        <v>76</v>
      </c>
      <c r="AI8" s="101"/>
      <c r="AJ8" s="101"/>
      <c r="AK8" s="101"/>
    </row>
    <row r="9" spans="7:37" x14ac:dyDescent="0.2">
      <c r="H9" s="67" t="s">
        <v>30</v>
      </c>
      <c r="I9" s="67" t="s">
        <v>73</v>
      </c>
      <c r="J9" s="67" t="s">
        <v>74</v>
      </c>
      <c r="K9" s="67" t="s">
        <v>75</v>
      </c>
      <c r="L9" s="67"/>
      <c r="M9" s="67" t="s">
        <v>31</v>
      </c>
      <c r="N9" s="67" t="s">
        <v>32</v>
      </c>
      <c r="O9" s="67" t="s">
        <v>33</v>
      </c>
      <c r="P9" s="67"/>
      <c r="Q9" s="67" t="s">
        <v>36</v>
      </c>
      <c r="R9" s="67"/>
      <c r="S9" s="67" t="s">
        <v>30</v>
      </c>
      <c r="T9" s="67" t="s">
        <v>63</v>
      </c>
      <c r="U9" s="67" t="s">
        <v>48</v>
      </c>
      <c r="V9" s="67" t="s">
        <v>49</v>
      </c>
      <c r="W9" s="63"/>
      <c r="X9" s="63"/>
      <c r="Y9" s="67" t="s">
        <v>35</v>
      </c>
      <c r="Z9" s="67" t="s">
        <v>64</v>
      </c>
      <c r="AA9" s="67" t="s">
        <v>65</v>
      </c>
      <c r="AC9" s="67" t="s">
        <v>35</v>
      </c>
      <c r="AD9" s="67" t="s">
        <v>64</v>
      </c>
      <c r="AE9" s="67" t="s">
        <v>65</v>
      </c>
      <c r="AH9" s="67" t="s">
        <v>30</v>
      </c>
      <c r="AI9" s="67" t="s">
        <v>73</v>
      </c>
      <c r="AJ9" s="67" t="s">
        <v>74</v>
      </c>
      <c r="AK9" s="67" t="s">
        <v>75</v>
      </c>
    </row>
    <row r="10" spans="7:37" ht="15.75" thickBot="1" x14ac:dyDescent="0.25">
      <c r="G10" s="62">
        <v>1997</v>
      </c>
      <c r="I10" s="64">
        <f>('All co ICA'!R3-'All co ICA'!K3)/N10</f>
        <v>-397.08368239393934</v>
      </c>
      <c r="M10" s="65">
        <v>0.33</v>
      </c>
      <c r="N10" s="65">
        <v>0.33</v>
      </c>
      <c r="O10" s="65">
        <v>0.33</v>
      </c>
      <c r="Q10" s="68">
        <v>133470</v>
      </c>
      <c r="R10" s="88"/>
      <c r="S10" s="89">
        <f t="shared" ref="S10:V13" si="0">H10/$Q10</f>
        <v>0</v>
      </c>
      <c r="T10" s="89">
        <f t="shared" si="0"/>
        <v>-2.9750781628376365E-3</v>
      </c>
      <c r="U10" s="89">
        <f t="shared" si="0"/>
        <v>0</v>
      </c>
      <c r="V10" s="89">
        <f>K10/$Q10</f>
        <v>0</v>
      </c>
      <c r="W10" s="89"/>
      <c r="Z10" s="64">
        <f t="shared" ref="Z10:Z36" si="1">I10*(O10-N10)</f>
        <v>0</v>
      </c>
      <c r="AA10" s="64">
        <f>J10*(O10-N10)</f>
        <v>0</v>
      </c>
      <c r="AC10" s="69">
        <f>Y10/$Q10</f>
        <v>0</v>
      </c>
      <c r="AD10" s="69">
        <f t="shared" ref="AD10" si="2">Z10/$Q10</f>
        <v>0</v>
      </c>
      <c r="AE10" s="69"/>
      <c r="AG10" s="62">
        <v>1997</v>
      </c>
      <c r="AH10" s="64">
        <f>H10</f>
        <v>0</v>
      </c>
      <c r="AI10" s="64">
        <f>I10</f>
        <v>-397.08368239393934</v>
      </c>
      <c r="AJ10" s="100">
        <f t="shared" ref="AJ10:AJ26" si="3">AI10*$AI$5</f>
        <v>-267.20008010690339</v>
      </c>
      <c r="AK10" s="100">
        <f t="shared" ref="AK10:AK26" si="4">AI10*(1-$AI$5)</f>
        <v>-129.88360228703596</v>
      </c>
    </row>
    <row r="11" spans="7:37" ht="15.75" thickBot="1" x14ac:dyDescent="0.25">
      <c r="G11" s="91">
        <v>1998</v>
      </c>
      <c r="H11" s="92"/>
      <c r="I11" s="64">
        <f>('All co ICA'!R4-'All co ICA'!K4)/N11</f>
        <v>3440.0526500909082</v>
      </c>
      <c r="J11" s="92"/>
      <c r="K11" s="92"/>
      <c r="L11" s="92"/>
      <c r="M11" s="94">
        <v>0.33</v>
      </c>
      <c r="N11" s="94">
        <v>0.33</v>
      </c>
      <c r="O11" s="94">
        <v>0.33</v>
      </c>
      <c r="P11" s="92"/>
      <c r="Q11" s="68">
        <v>137691</v>
      </c>
      <c r="R11" s="88"/>
      <c r="S11" s="89">
        <f t="shared" si="0"/>
        <v>0</v>
      </c>
      <c r="T11" s="89">
        <f t="shared" si="0"/>
        <v>2.4983859875307088E-2</v>
      </c>
      <c r="U11" s="89">
        <f t="shared" si="0"/>
        <v>0</v>
      </c>
      <c r="V11" s="89">
        <f t="shared" si="0"/>
        <v>0</v>
      </c>
      <c r="W11" s="89"/>
      <c r="Z11" s="64">
        <f t="shared" si="1"/>
        <v>0</v>
      </c>
      <c r="AA11" s="64">
        <f t="shared" ref="AA11:AA36" si="5">J11*(O11-N11)</f>
        <v>0</v>
      </c>
      <c r="AC11" s="69">
        <f t="shared" ref="AC11:AC36" si="6">Y11/$Q11</f>
        <v>0</v>
      </c>
      <c r="AD11" s="69">
        <f t="shared" ref="AD11:AD36" si="7">Z11/$Q11</f>
        <v>0</v>
      </c>
      <c r="AE11" s="69"/>
      <c r="AG11" s="91">
        <v>1998</v>
      </c>
      <c r="AH11" s="64">
        <f t="shared" ref="AH11:AH36" si="8">H11</f>
        <v>0</v>
      </c>
      <c r="AI11" s="64">
        <f t="shared" ref="AI11:AI36" si="9">I11</f>
        <v>3440.0526500909082</v>
      </c>
      <c r="AJ11" s="100">
        <f t="shared" si="3"/>
        <v>2314.8328285229113</v>
      </c>
      <c r="AK11" s="100">
        <f t="shared" si="4"/>
        <v>1125.2198215679969</v>
      </c>
    </row>
    <row r="12" spans="7:37" ht="15.75" thickBot="1" x14ac:dyDescent="0.25">
      <c r="G12" s="91">
        <v>1999</v>
      </c>
      <c r="H12" s="92"/>
      <c r="I12" s="64">
        <f>('All co ICA'!R5-'All co ICA'!K5)/N12</f>
        <v>1777.0720594545446</v>
      </c>
      <c r="J12" s="92"/>
      <c r="K12" s="92"/>
      <c r="L12" s="92"/>
      <c r="M12" s="94">
        <v>0.33</v>
      </c>
      <c r="N12" s="94">
        <v>0.33</v>
      </c>
      <c r="O12" s="94">
        <v>0.33</v>
      </c>
      <c r="P12" s="92"/>
      <c r="Q12" s="68">
        <v>139417</v>
      </c>
      <c r="R12" s="88"/>
      <c r="S12" s="89">
        <f t="shared" si="0"/>
        <v>0</v>
      </c>
      <c r="T12" s="89">
        <f t="shared" si="0"/>
        <v>1.2746451720052393E-2</v>
      </c>
      <c r="U12" s="89">
        <f t="shared" si="0"/>
        <v>0</v>
      </c>
      <c r="V12" s="89">
        <f t="shared" si="0"/>
        <v>0</v>
      </c>
      <c r="W12" s="89"/>
      <c r="Z12" s="64">
        <f t="shared" si="1"/>
        <v>0</v>
      </c>
      <c r="AA12" s="64">
        <f t="shared" si="5"/>
        <v>0</v>
      </c>
      <c r="AC12" s="69">
        <f t="shared" si="6"/>
        <v>0</v>
      </c>
      <c r="AD12" s="69">
        <f t="shared" si="7"/>
        <v>0</v>
      </c>
      <c r="AE12" s="69"/>
      <c r="AG12" s="91">
        <v>1999</v>
      </c>
      <c r="AH12" s="64">
        <f t="shared" si="8"/>
        <v>0</v>
      </c>
      <c r="AI12" s="64">
        <f t="shared" si="9"/>
        <v>1777.0720594545446</v>
      </c>
      <c r="AJ12" s="100">
        <f t="shared" si="3"/>
        <v>1195.8028438220242</v>
      </c>
      <c r="AK12" s="100">
        <f t="shared" si="4"/>
        <v>581.2692156325204</v>
      </c>
    </row>
    <row r="13" spans="7:37" ht="15.75" thickBot="1" x14ac:dyDescent="0.25">
      <c r="G13" s="91">
        <v>2000</v>
      </c>
      <c r="H13" s="92"/>
      <c r="I13" s="64">
        <f>('All co ICA'!R6-'All co ICA'!K6)/N13</f>
        <v>-2508.7136723333306</v>
      </c>
      <c r="J13" s="92"/>
      <c r="K13" s="92"/>
      <c r="L13" s="92"/>
      <c r="M13" s="94">
        <v>0.33</v>
      </c>
      <c r="N13" s="95">
        <v>0.33</v>
      </c>
      <c r="O13" s="95">
        <v>0.39</v>
      </c>
      <c r="P13" s="95"/>
      <c r="Q13" s="68">
        <v>146638</v>
      </c>
      <c r="R13" s="88"/>
      <c r="S13" s="89">
        <f t="shared" si="0"/>
        <v>0</v>
      </c>
      <c r="T13" s="89">
        <f t="shared" si="0"/>
        <v>-1.7108209825102159E-2</v>
      </c>
      <c r="U13" s="89">
        <f t="shared" si="0"/>
        <v>0</v>
      </c>
      <c r="V13" s="89">
        <f t="shared" si="0"/>
        <v>0</v>
      </c>
      <c r="W13" s="89"/>
      <c r="Z13" s="64">
        <f t="shared" si="1"/>
        <v>-150.52282033999984</v>
      </c>
      <c r="AA13" s="64">
        <f t="shared" si="5"/>
        <v>0</v>
      </c>
      <c r="AC13" s="69">
        <f t="shared" si="6"/>
        <v>0</v>
      </c>
      <c r="AD13" s="69">
        <f t="shared" si="7"/>
        <v>-1.0264925895061296E-3</v>
      </c>
      <c r="AE13" s="69"/>
      <c r="AG13" s="91">
        <v>2000</v>
      </c>
      <c r="AH13" s="64">
        <f t="shared" si="8"/>
        <v>0</v>
      </c>
      <c r="AI13" s="64">
        <f t="shared" si="9"/>
        <v>-2508.7136723333306</v>
      </c>
      <c r="AJ13" s="100">
        <f t="shared" si="3"/>
        <v>-1688.1290366087853</v>
      </c>
      <c r="AK13" s="100">
        <f t="shared" si="4"/>
        <v>-820.58463572454525</v>
      </c>
    </row>
    <row r="14" spans="7:37" ht="15.75" thickBot="1" x14ac:dyDescent="0.25">
      <c r="G14" s="91">
        <v>2001</v>
      </c>
      <c r="H14" s="96">
        <v>1979.6</v>
      </c>
      <c r="I14" s="64">
        <f>('All co ICA'!R7-'All co ICA'!K7)/N14</f>
        <v>5061.2879673030293</v>
      </c>
      <c r="J14" s="92"/>
      <c r="K14" s="92"/>
      <c r="L14" s="92"/>
      <c r="M14" s="94">
        <v>0.33</v>
      </c>
      <c r="N14" s="95">
        <v>0.33</v>
      </c>
      <c r="O14" s="95">
        <v>0.39</v>
      </c>
      <c r="P14" s="95"/>
      <c r="Q14" s="68">
        <v>149953</v>
      </c>
      <c r="R14" s="88"/>
      <c r="S14" s="89">
        <f t="shared" ref="S14:S36" si="10">H14/$Q14</f>
        <v>1.3201469793868745E-2</v>
      </c>
      <c r="T14" s="89">
        <f t="shared" ref="T14:T36" si="11">I14/$Q14</f>
        <v>3.3752495563963571E-2</v>
      </c>
      <c r="U14" s="89"/>
      <c r="V14" s="89">
        <f t="shared" ref="V14:V36" si="12">K14/$Q14</f>
        <v>0</v>
      </c>
      <c r="W14" s="89"/>
      <c r="Y14" s="64">
        <f t="shared" ref="Y14:Y36" si="13">H14*(O14-M14)</f>
        <v>118.776</v>
      </c>
      <c r="Z14" s="64">
        <f t="shared" si="1"/>
        <v>303.67727803818173</v>
      </c>
      <c r="AA14" s="64">
        <f t="shared" si="5"/>
        <v>0</v>
      </c>
      <c r="AC14" s="69">
        <f t="shared" si="6"/>
        <v>7.9208818763212472E-4</v>
      </c>
      <c r="AD14" s="69">
        <f t="shared" si="7"/>
        <v>2.0251497338378138E-3</v>
      </c>
      <c r="AE14" s="69"/>
      <c r="AG14" s="91">
        <v>2001</v>
      </c>
      <c r="AH14" s="64">
        <f t="shared" si="8"/>
        <v>1979.6</v>
      </c>
      <c r="AI14" s="64">
        <f t="shared" si="9"/>
        <v>5061.2879673030293</v>
      </c>
      <c r="AJ14" s="100">
        <f t="shared" si="3"/>
        <v>3405.7721590428087</v>
      </c>
      <c r="AK14" s="100">
        <f t="shared" si="4"/>
        <v>1655.5158082602209</v>
      </c>
    </row>
    <row r="15" spans="7:37" ht="15.75" thickBot="1" x14ac:dyDescent="0.25">
      <c r="G15" s="91">
        <v>2002</v>
      </c>
      <c r="H15" s="96">
        <v>2732.4</v>
      </c>
      <c r="I15" s="64">
        <f>('All co ICA'!R8-'All co ICA'!K8)/N15</f>
        <v>4977.8878595454526</v>
      </c>
      <c r="J15" s="92"/>
      <c r="K15" s="92"/>
      <c r="L15" s="92"/>
      <c r="M15" s="94">
        <v>0.33</v>
      </c>
      <c r="N15" s="95">
        <v>0.33</v>
      </c>
      <c r="O15" s="95">
        <v>0.39</v>
      </c>
      <c r="P15" s="95"/>
      <c r="Q15" s="68">
        <v>155776</v>
      </c>
      <c r="R15" s="88"/>
      <c r="S15" s="89">
        <f t="shared" si="10"/>
        <v>1.7540571076417419E-2</v>
      </c>
      <c r="T15" s="89">
        <f t="shared" si="11"/>
        <v>3.1955422270089441E-2</v>
      </c>
      <c r="U15" s="89"/>
      <c r="V15" s="89">
        <f t="shared" si="12"/>
        <v>0</v>
      </c>
      <c r="W15" s="89"/>
      <c r="Y15" s="64">
        <f t="shared" si="13"/>
        <v>163.94399999999999</v>
      </c>
      <c r="Z15" s="64">
        <f t="shared" si="1"/>
        <v>298.67327157272712</v>
      </c>
      <c r="AA15" s="64">
        <f t="shared" si="5"/>
        <v>0</v>
      </c>
      <c r="AC15" s="69">
        <f t="shared" si="6"/>
        <v>1.0524342645850452E-3</v>
      </c>
      <c r="AD15" s="69">
        <f t="shared" si="7"/>
        <v>1.9173253362053662E-3</v>
      </c>
      <c r="AE15" s="69"/>
      <c r="AG15" s="91">
        <v>2002</v>
      </c>
      <c r="AH15" s="64">
        <f t="shared" si="8"/>
        <v>2732.4</v>
      </c>
      <c r="AI15" s="64">
        <f t="shared" si="9"/>
        <v>4977.8878595454526</v>
      </c>
      <c r="AJ15" s="100">
        <f t="shared" si="3"/>
        <v>3349.6517077077146</v>
      </c>
      <c r="AK15" s="100">
        <f t="shared" si="4"/>
        <v>1628.2361518377379</v>
      </c>
    </row>
    <row r="16" spans="7:37" ht="15.75" thickBot="1" x14ac:dyDescent="0.25">
      <c r="G16" s="91">
        <v>2003</v>
      </c>
      <c r="H16" s="96">
        <v>3520.3</v>
      </c>
      <c r="I16" s="64">
        <f>('All co ICA'!R9-'All co ICA'!K9)/N16</f>
        <v>7254.013461151515</v>
      </c>
      <c r="J16" s="92"/>
      <c r="K16" s="92"/>
      <c r="L16" s="92"/>
      <c r="M16" s="94">
        <v>0.33</v>
      </c>
      <c r="N16" s="95">
        <v>0.33</v>
      </c>
      <c r="O16" s="95">
        <v>0.39</v>
      </c>
      <c r="P16" s="95"/>
      <c r="Q16" s="68">
        <v>163644</v>
      </c>
      <c r="R16" s="88"/>
      <c r="S16" s="89">
        <f t="shared" si="10"/>
        <v>2.1511940553885264E-2</v>
      </c>
      <c r="T16" s="89">
        <f t="shared" si="11"/>
        <v>4.4328013621956902E-2</v>
      </c>
      <c r="U16" s="89"/>
      <c r="V16" s="89">
        <f t="shared" si="12"/>
        <v>0</v>
      </c>
      <c r="W16" s="89"/>
      <c r="Y16" s="64">
        <f t="shared" si="13"/>
        <v>211.21799999999999</v>
      </c>
      <c r="Z16" s="64">
        <f t="shared" si="1"/>
        <v>435.24080766909088</v>
      </c>
      <c r="AA16" s="64">
        <f t="shared" si="5"/>
        <v>0</v>
      </c>
      <c r="AC16" s="69">
        <f t="shared" si="6"/>
        <v>1.2907164332331157E-3</v>
      </c>
      <c r="AD16" s="69">
        <f t="shared" si="7"/>
        <v>2.659680817317414E-3</v>
      </c>
      <c r="AE16" s="69"/>
      <c r="AG16" s="91">
        <v>2003</v>
      </c>
      <c r="AH16" s="64">
        <f t="shared" si="8"/>
        <v>3520.3</v>
      </c>
      <c r="AI16" s="64">
        <f t="shared" si="9"/>
        <v>7254.013461151515</v>
      </c>
      <c r="AJ16" s="100">
        <f t="shared" si="3"/>
        <v>4881.2707846133944</v>
      </c>
      <c r="AK16" s="100">
        <f t="shared" si="4"/>
        <v>2372.7426765381206</v>
      </c>
    </row>
    <row r="17" spans="7:37" ht="15.75" thickBot="1" x14ac:dyDescent="0.25">
      <c r="G17" s="91">
        <v>2004</v>
      </c>
      <c r="H17" s="96">
        <v>4774.3</v>
      </c>
      <c r="I17" s="64">
        <f>('All co ICA'!R10-'All co ICA'!K10)/N17</f>
        <v>8495.4608671515161</v>
      </c>
      <c r="J17" s="92"/>
      <c r="K17" s="92"/>
      <c r="L17" s="92"/>
      <c r="M17" s="94">
        <v>0.33</v>
      </c>
      <c r="N17" s="95">
        <v>0.33</v>
      </c>
      <c r="O17" s="95">
        <v>0.39</v>
      </c>
      <c r="P17" s="95"/>
      <c r="Q17" s="68">
        <v>171284</v>
      </c>
      <c r="R17" s="88"/>
      <c r="S17" s="89">
        <f t="shared" si="10"/>
        <v>2.7873590060951404E-2</v>
      </c>
      <c r="T17" s="89">
        <f t="shared" si="11"/>
        <v>4.9598683281284396E-2</v>
      </c>
      <c r="U17" s="89"/>
      <c r="V17" s="89">
        <f t="shared" si="12"/>
        <v>0</v>
      </c>
      <c r="W17" s="89"/>
      <c r="Y17" s="64">
        <f t="shared" si="13"/>
        <v>286.45800000000003</v>
      </c>
      <c r="Z17" s="64">
        <f t="shared" si="1"/>
        <v>509.72765202909096</v>
      </c>
      <c r="AA17" s="64">
        <f t="shared" si="5"/>
        <v>0</v>
      </c>
      <c r="AC17" s="69">
        <f t="shared" si="6"/>
        <v>1.6724154036570843E-3</v>
      </c>
      <c r="AD17" s="69">
        <f t="shared" si="7"/>
        <v>2.9759209968770635E-3</v>
      </c>
      <c r="AE17" s="69"/>
      <c r="AG17" s="91">
        <v>2004</v>
      </c>
      <c r="AH17" s="64">
        <f t="shared" si="8"/>
        <v>4774.3</v>
      </c>
      <c r="AI17" s="64">
        <f t="shared" si="9"/>
        <v>8495.4608671515161</v>
      </c>
      <c r="AJ17" s="100">
        <f t="shared" si="3"/>
        <v>5716.648467050165</v>
      </c>
      <c r="AK17" s="100">
        <f t="shared" si="4"/>
        <v>2778.8124001013512</v>
      </c>
    </row>
    <row r="18" spans="7:37" ht="15.75" thickBot="1" x14ac:dyDescent="0.25">
      <c r="G18" s="91">
        <v>2005</v>
      </c>
      <c r="H18" s="96">
        <v>6126.5</v>
      </c>
      <c r="I18" s="64">
        <f>('All co ICA'!R11-'All co ICA'!K11)/N18</f>
        <v>11252.88687890909</v>
      </c>
      <c r="J18" s="92"/>
      <c r="K18" s="92"/>
      <c r="L18" s="92"/>
      <c r="M18" s="94">
        <v>0.33</v>
      </c>
      <c r="N18" s="95">
        <v>0.33</v>
      </c>
      <c r="O18" s="95">
        <v>0.39</v>
      </c>
      <c r="P18" s="95"/>
      <c r="Q18" s="68">
        <v>176840</v>
      </c>
      <c r="R18" s="88"/>
      <c r="S18" s="89">
        <f t="shared" si="10"/>
        <v>3.46443112418005E-2</v>
      </c>
      <c r="T18" s="89">
        <f t="shared" si="11"/>
        <v>6.3633153578992824E-2</v>
      </c>
      <c r="U18" s="89"/>
      <c r="V18" s="89">
        <f t="shared" si="12"/>
        <v>0</v>
      </c>
      <c r="W18" s="89"/>
      <c r="Y18" s="64">
        <f t="shared" si="13"/>
        <v>367.59</v>
      </c>
      <c r="Z18" s="64">
        <f t="shared" si="1"/>
        <v>675.17321273454536</v>
      </c>
      <c r="AA18" s="64">
        <f t="shared" si="5"/>
        <v>0</v>
      </c>
      <c r="AC18" s="69">
        <f t="shared" si="6"/>
        <v>2.0786586745080299E-3</v>
      </c>
      <c r="AD18" s="69">
        <f t="shared" si="7"/>
        <v>3.8179892147395689E-3</v>
      </c>
      <c r="AE18" s="69"/>
      <c r="AG18" s="91">
        <v>2005</v>
      </c>
      <c r="AH18" s="64">
        <f t="shared" si="8"/>
        <v>6126.5</v>
      </c>
      <c r="AI18" s="64">
        <f t="shared" si="9"/>
        <v>11252.88687890909</v>
      </c>
      <c r="AJ18" s="100">
        <f t="shared" si="3"/>
        <v>7572.1375840759629</v>
      </c>
      <c r="AK18" s="100">
        <f t="shared" si="4"/>
        <v>3680.7492948331269</v>
      </c>
    </row>
    <row r="19" spans="7:37" ht="15.75" thickBot="1" x14ac:dyDescent="0.25">
      <c r="G19" s="91">
        <v>2006</v>
      </c>
      <c r="H19" s="96">
        <v>7338.1</v>
      </c>
      <c r="I19" s="64">
        <f>('All co ICA'!R12-'All co ICA'!K12)/N19</f>
        <v>9372.4132031212121</v>
      </c>
      <c r="J19" s="92"/>
      <c r="K19" s="92"/>
      <c r="L19" s="92"/>
      <c r="M19" s="94">
        <v>0.33</v>
      </c>
      <c r="N19" s="95">
        <v>0.33</v>
      </c>
      <c r="O19" s="95">
        <v>0.39</v>
      </c>
      <c r="P19" s="95"/>
      <c r="Q19" s="68">
        <v>182472</v>
      </c>
      <c r="R19" s="88"/>
      <c r="S19" s="89">
        <f t="shared" si="10"/>
        <v>4.0214937086237891E-2</v>
      </c>
      <c r="T19" s="89">
        <f t="shared" si="11"/>
        <v>5.1363569222243478E-2</v>
      </c>
      <c r="U19" s="89"/>
      <c r="V19" s="89">
        <f t="shared" si="12"/>
        <v>0</v>
      </c>
      <c r="W19" s="89"/>
      <c r="Y19" s="64">
        <f t="shared" si="13"/>
        <v>440.286</v>
      </c>
      <c r="Z19" s="64">
        <f t="shared" si="1"/>
        <v>562.34479218727267</v>
      </c>
      <c r="AA19" s="64">
        <f t="shared" si="5"/>
        <v>0</v>
      </c>
      <c r="AC19" s="69">
        <f t="shared" si="6"/>
        <v>2.4128962251742732E-3</v>
      </c>
      <c r="AD19" s="69">
        <f t="shared" si="7"/>
        <v>3.0818141533346085E-3</v>
      </c>
      <c r="AE19" s="69"/>
      <c r="AG19" s="91">
        <v>2006</v>
      </c>
      <c r="AH19" s="64">
        <f t="shared" si="8"/>
        <v>7338.1</v>
      </c>
      <c r="AI19" s="64">
        <f t="shared" si="9"/>
        <v>9372.4132031212121</v>
      </c>
      <c r="AJ19" s="100">
        <f t="shared" si="3"/>
        <v>6306.7551493705241</v>
      </c>
      <c r="AK19" s="100">
        <f t="shared" si="4"/>
        <v>3065.6580537506875</v>
      </c>
    </row>
    <row r="20" spans="7:37" ht="15.75" thickBot="1" x14ac:dyDescent="0.25">
      <c r="G20" s="91">
        <v>2007</v>
      </c>
      <c r="H20" s="96">
        <v>8268.4</v>
      </c>
      <c r="I20" s="64">
        <f>('All co ICA'!R13-'All co ICA'!K13)/N20</f>
        <v>8747.3056086969682</v>
      </c>
      <c r="J20" s="92"/>
      <c r="K20" s="92"/>
      <c r="L20" s="92"/>
      <c r="M20" s="94">
        <v>0.33</v>
      </c>
      <c r="N20" s="95">
        <v>0.33</v>
      </c>
      <c r="O20" s="95">
        <v>0.39</v>
      </c>
      <c r="P20" s="95"/>
      <c r="Q20" s="68">
        <v>186643</v>
      </c>
      <c r="R20" s="88"/>
      <c r="S20" s="89">
        <f t="shared" si="10"/>
        <v>4.4300616685329745E-2</v>
      </c>
      <c r="T20" s="89">
        <f t="shared" si="11"/>
        <v>4.6866507764539621E-2</v>
      </c>
      <c r="U20" s="89"/>
      <c r="V20" s="89">
        <f t="shared" si="12"/>
        <v>0</v>
      </c>
      <c r="W20" s="89"/>
      <c r="Y20" s="64">
        <f t="shared" si="13"/>
        <v>496.10399999999998</v>
      </c>
      <c r="Z20" s="64">
        <f t="shared" si="1"/>
        <v>524.83833652181806</v>
      </c>
      <c r="AA20" s="64">
        <f t="shared" si="5"/>
        <v>0</v>
      </c>
      <c r="AC20" s="69">
        <f t="shared" si="6"/>
        <v>2.6580370011197846E-3</v>
      </c>
      <c r="AD20" s="69">
        <f t="shared" si="7"/>
        <v>2.811990465872377E-3</v>
      </c>
      <c r="AE20" s="69"/>
      <c r="AG20" s="91">
        <v>2007</v>
      </c>
      <c r="AH20" s="64">
        <f t="shared" si="8"/>
        <v>8268.4</v>
      </c>
      <c r="AI20" s="64">
        <f t="shared" si="9"/>
        <v>8747.3056086969682</v>
      </c>
      <c r="AJ20" s="100">
        <f t="shared" si="3"/>
        <v>5886.1163603409477</v>
      </c>
      <c r="AK20" s="100">
        <f t="shared" si="4"/>
        <v>2861.1892483560205</v>
      </c>
    </row>
    <row r="21" spans="7:37" ht="15.75" thickBot="1" x14ac:dyDescent="0.25">
      <c r="G21" s="91">
        <v>2008</v>
      </c>
      <c r="H21" s="96">
        <v>9097.6</v>
      </c>
      <c r="I21" s="64">
        <f>('All co ICA'!R14-'All co ICA'!K14)/N21</f>
        <v>10385.324217733336</v>
      </c>
      <c r="J21" s="92"/>
      <c r="K21" s="92"/>
      <c r="L21" s="92"/>
      <c r="M21" s="94">
        <v>0.33</v>
      </c>
      <c r="N21" s="95">
        <v>0.3</v>
      </c>
      <c r="O21" s="95">
        <v>0.39</v>
      </c>
      <c r="P21" s="95"/>
      <c r="Q21" s="68">
        <v>193566</v>
      </c>
      <c r="R21" s="88"/>
      <c r="S21" s="89">
        <f t="shared" si="10"/>
        <v>4.6999989667606913E-2</v>
      </c>
      <c r="T21" s="89">
        <f t="shared" si="11"/>
        <v>5.3652626069316596E-2</v>
      </c>
      <c r="U21" s="89"/>
      <c r="V21" s="89">
        <f t="shared" si="12"/>
        <v>0</v>
      </c>
      <c r="W21" s="89"/>
      <c r="Y21" s="64">
        <f t="shared" si="13"/>
        <v>545.85599999999999</v>
      </c>
      <c r="Z21" s="64">
        <f t="shared" si="1"/>
        <v>934.67917959600049</v>
      </c>
      <c r="AA21" s="64">
        <f t="shared" si="5"/>
        <v>0</v>
      </c>
      <c r="AC21" s="69">
        <f t="shared" si="6"/>
        <v>2.8199993800564148E-3</v>
      </c>
      <c r="AD21" s="69">
        <f t="shared" si="7"/>
        <v>4.8287363462384946E-3</v>
      </c>
      <c r="AE21" s="69"/>
      <c r="AG21" s="91">
        <v>2008</v>
      </c>
      <c r="AH21" s="64">
        <f t="shared" si="8"/>
        <v>9097.6</v>
      </c>
      <c r="AI21" s="64">
        <f t="shared" si="9"/>
        <v>10385.324217733336</v>
      </c>
      <c r="AJ21" s="100">
        <f t="shared" si="3"/>
        <v>6988.3492723368199</v>
      </c>
      <c r="AK21" s="100">
        <f t="shared" si="4"/>
        <v>3396.9749453965155</v>
      </c>
    </row>
    <row r="22" spans="7:37" ht="15.75" thickBot="1" x14ac:dyDescent="0.25">
      <c r="G22" s="91">
        <v>2009</v>
      </c>
      <c r="H22" s="96">
        <v>8704.2999999999993</v>
      </c>
      <c r="I22" s="64">
        <f>('All co ICA'!R15-'All co ICA'!K15)/N22</f>
        <v>3146.5258732333314</v>
      </c>
      <c r="J22" s="92"/>
      <c r="K22" s="92"/>
      <c r="L22" s="92"/>
      <c r="M22" s="94">
        <v>0.33</v>
      </c>
      <c r="N22" s="95">
        <v>0.3</v>
      </c>
      <c r="O22" s="95">
        <v>0.38</v>
      </c>
      <c r="P22" s="95"/>
      <c r="Q22" s="68">
        <v>190881</v>
      </c>
      <c r="R22" s="88"/>
      <c r="S22" s="89">
        <f t="shared" si="10"/>
        <v>4.5600662192675015E-2</v>
      </c>
      <c r="T22" s="89">
        <f t="shared" si="11"/>
        <v>1.6484227729492883E-2</v>
      </c>
      <c r="U22" s="89"/>
      <c r="V22" s="89">
        <f t="shared" si="12"/>
        <v>0</v>
      </c>
      <c r="W22" s="89"/>
      <c r="Y22" s="64">
        <f t="shared" si="13"/>
        <v>435.21499999999986</v>
      </c>
      <c r="Z22" s="64">
        <f t="shared" si="1"/>
        <v>251.72206985866657</v>
      </c>
      <c r="AA22" s="64">
        <f t="shared" si="5"/>
        <v>0</v>
      </c>
      <c r="AC22" s="69">
        <f t="shared" si="6"/>
        <v>2.2800331096337503E-3</v>
      </c>
      <c r="AD22" s="69">
        <f>Z22/$Q22</f>
        <v>1.3187382183594311E-3</v>
      </c>
      <c r="AE22" s="69"/>
      <c r="AG22" s="91">
        <v>2009</v>
      </c>
      <c r="AH22" s="64">
        <f t="shared" si="8"/>
        <v>8704.2999999999993</v>
      </c>
      <c r="AI22" s="64">
        <f t="shared" si="9"/>
        <v>3146.5258732333314</v>
      </c>
      <c r="AJ22" s="100">
        <f t="shared" si="3"/>
        <v>2117.3168343701818</v>
      </c>
      <c r="AK22" s="100">
        <f t="shared" si="4"/>
        <v>1029.2090388631498</v>
      </c>
    </row>
    <row r="23" spans="7:37" ht="15.75" thickBot="1" x14ac:dyDescent="0.25">
      <c r="G23" s="91">
        <v>2010</v>
      </c>
      <c r="H23" s="96">
        <v>10303.299999999999</v>
      </c>
      <c r="I23" s="64">
        <f>('All co ICA'!R16-'All co ICA'!K16)/N23</f>
        <v>2400.3337441666677</v>
      </c>
      <c r="J23" s="92"/>
      <c r="K23" s="92"/>
      <c r="L23" s="92"/>
      <c r="M23" s="94">
        <v>0.33</v>
      </c>
      <c r="N23" s="95">
        <v>0.3</v>
      </c>
      <c r="O23" s="97">
        <v>0.35499999999999998</v>
      </c>
      <c r="P23" s="97"/>
      <c r="Q23" s="68">
        <v>194770</v>
      </c>
      <c r="R23" s="88"/>
      <c r="S23" s="89">
        <f t="shared" si="10"/>
        <v>5.289983056938953E-2</v>
      </c>
      <c r="T23" s="89">
        <f t="shared" si="11"/>
        <v>1.2323939745169521E-2</v>
      </c>
      <c r="U23" s="89"/>
      <c r="V23" s="89">
        <f t="shared" si="12"/>
        <v>0</v>
      </c>
      <c r="W23" s="89"/>
      <c r="Y23" s="64">
        <f t="shared" si="13"/>
        <v>257.58249999999964</v>
      </c>
      <c r="Z23" s="64">
        <f t="shared" si="1"/>
        <v>132.01835592916672</v>
      </c>
      <c r="AA23" s="64">
        <f t="shared" si="5"/>
        <v>0</v>
      </c>
      <c r="AC23" s="69">
        <f t="shared" si="6"/>
        <v>1.3224957642347366E-3</v>
      </c>
      <c r="AD23" s="69">
        <f t="shared" si="7"/>
        <v>6.7781668598432363E-4</v>
      </c>
      <c r="AE23" s="69"/>
      <c r="AG23" s="91">
        <v>2010</v>
      </c>
      <c r="AH23" s="64">
        <f t="shared" si="8"/>
        <v>10303.299999999999</v>
      </c>
      <c r="AI23" s="64">
        <f t="shared" si="9"/>
        <v>2400.3337441666677</v>
      </c>
      <c r="AJ23" s="100">
        <f t="shared" si="3"/>
        <v>1615.1995087230664</v>
      </c>
      <c r="AK23" s="100">
        <f t="shared" si="4"/>
        <v>785.13423544360137</v>
      </c>
    </row>
    <row r="24" spans="7:37" ht="15.75" thickBot="1" x14ac:dyDescent="0.25">
      <c r="G24" s="91">
        <v>2011</v>
      </c>
      <c r="H24" s="96">
        <v>5373.8</v>
      </c>
      <c r="I24" s="64">
        <f>('All co ICA'!R17-'All co ICA'!K17)/N24</f>
        <v>11240.166364071425</v>
      </c>
      <c r="J24" s="92"/>
      <c r="K24" s="92"/>
      <c r="L24" s="92"/>
      <c r="M24" s="94">
        <v>0.33</v>
      </c>
      <c r="N24" s="95">
        <v>0.28000000000000003</v>
      </c>
      <c r="O24" s="95">
        <v>0.33</v>
      </c>
      <c r="P24" s="95"/>
      <c r="Q24" s="68">
        <v>196582</v>
      </c>
      <c r="R24" s="88"/>
      <c r="S24" s="89">
        <f t="shared" si="10"/>
        <v>2.7336175234762086E-2</v>
      </c>
      <c r="T24" s="89">
        <f t="shared" si="11"/>
        <v>5.7178003907129973E-2</v>
      </c>
      <c r="U24" s="89"/>
      <c r="V24" s="89">
        <f t="shared" si="12"/>
        <v>0</v>
      </c>
      <c r="W24" s="89"/>
      <c r="Y24" s="64">
        <f t="shared" si="13"/>
        <v>0</v>
      </c>
      <c r="Z24" s="64">
        <f t="shared" si="1"/>
        <v>562.00831820357109</v>
      </c>
      <c r="AA24" s="64">
        <f t="shared" si="5"/>
        <v>0</v>
      </c>
      <c r="AC24" s="69">
        <f t="shared" si="6"/>
        <v>0</v>
      </c>
      <c r="AD24" s="69">
        <f>Z24/$Q24</f>
        <v>2.8589001953564981E-3</v>
      </c>
      <c r="AE24" s="69"/>
      <c r="AG24" s="91">
        <v>2011</v>
      </c>
      <c r="AH24" s="64">
        <f t="shared" si="8"/>
        <v>5373.8</v>
      </c>
      <c r="AI24" s="64">
        <f t="shared" si="9"/>
        <v>11240.166364071425</v>
      </c>
      <c r="AJ24" s="100">
        <f t="shared" si="3"/>
        <v>7563.5778705084504</v>
      </c>
      <c r="AK24" s="100">
        <f t="shared" si="4"/>
        <v>3676.5884935629742</v>
      </c>
    </row>
    <row r="25" spans="7:37" ht="15.75" thickBot="1" x14ac:dyDescent="0.25">
      <c r="G25" s="91">
        <v>2012</v>
      </c>
      <c r="H25" s="96">
        <v>6210.9</v>
      </c>
      <c r="I25" s="64">
        <f>('All co ICA'!R18-'All co ICA'!K18)/N25</f>
        <v>9465.6160848214313</v>
      </c>
      <c r="J25" s="92"/>
      <c r="K25" s="92"/>
      <c r="L25" s="92"/>
      <c r="M25" s="94">
        <v>0.33</v>
      </c>
      <c r="N25" s="95">
        <v>0.28000000000000003</v>
      </c>
      <c r="O25" s="95">
        <v>0.33</v>
      </c>
      <c r="P25" s="95"/>
      <c r="Q25" s="68">
        <v>201440</v>
      </c>
      <c r="R25" s="88"/>
      <c r="S25" s="89">
        <f t="shared" si="10"/>
        <v>3.0832505957108815E-2</v>
      </c>
      <c r="T25" s="89">
        <f t="shared" si="11"/>
        <v>4.6989754193911E-2</v>
      </c>
      <c r="U25" s="89"/>
      <c r="V25" s="89">
        <f t="shared" si="12"/>
        <v>0</v>
      </c>
      <c r="W25" s="89"/>
      <c r="Y25" s="64">
        <f t="shared" si="13"/>
        <v>0</v>
      </c>
      <c r="Z25" s="64">
        <f t="shared" si="1"/>
        <v>473.28080424107145</v>
      </c>
      <c r="AA25" s="64">
        <f t="shared" si="5"/>
        <v>0</v>
      </c>
      <c r="AC25" s="69">
        <f t="shared" si="6"/>
        <v>0</v>
      </c>
      <c r="AD25" s="69">
        <f t="shared" si="7"/>
        <v>2.3494877096955492E-3</v>
      </c>
      <c r="AE25" s="69"/>
      <c r="AG25" s="91">
        <v>2012</v>
      </c>
      <c r="AH25" s="64">
        <f t="shared" si="8"/>
        <v>6210.9</v>
      </c>
      <c r="AI25" s="64">
        <f t="shared" si="9"/>
        <v>9465.6160848214313</v>
      </c>
      <c r="AJ25" s="100">
        <f t="shared" si="3"/>
        <v>6369.4719482738501</v>
      </c>
      <c r="AK25" s="100">
        <f t="shared" si="4"/>
        <v>3096.1441365475812</v>
      </c>
    </row>
    <row r="26" spans="7:37" ht="15.75" thickBot="1" x14ac:dyDescent="0.25">
      <c r="G26" s="91">
        <v>2013</v>
      </c>
      <c r="H26" s="96">
        <v>9065.1</v>
      </c>
      <c r="I26" s="64">
        <f>('All co ICA'!R19-'All co ICA'!K19)/N26</f>
        <v>3691.1566318571458</v>
      </c>
      <c r="J26" s="92"/>
      <c r="K26" s="92"/>
      <c r="L26" s="92"/>
      <c r="M26" s="94">
        <v>0.33</v>
      </c>
      <c r="N26" s="95">
        <v>0.28000000000000003</v>
      </c>
      <c r="O26" s="95">
        <v>0.33</v>
      </c>
      <c r="P26" s="95"/>
      <c r="Q26" s="68">
        <v>206823</v>
      </c>
      <c r="R26" s="88"/>
      <c r="S26" s="89">
        <f t="shared" si="10"/>
        <v>4.3830231647350636E-2</v>
      </c>
      <c r="T26" s="89">
        <f t="shared" si="11"/>
        <v>1.7846934972692331E-2</v>
      </c>
      <c r="U26" s="89"/>
      <c r="V26" s="89">
        <f t="shared" si="12"/>
        <v>0</v>
      </c>
      <c r="W26" s="89"/>
      <c r="Y26" s="64">
        <f t="shared" si="13"/>
        <v>0</v>
      </c>
      <c r="Z26" s="64">
        <f t="shared" si="1"/>
        <v>184.55783159285724</v>
      </c>
      <c r="AA26" s="64">
        <f t="shared" si="5"/>
        <v>0</v>
      </c>
      <c r="AC26" s="69">
        <f t="shared" si="6"/>
        <v>0</v>
      </c>
      <c r="AD26" s="69">
        <f t="shared" si="7"/>
        <v>8.9234674863461624E-4</v>
      </c>
      <c r="AE26" s="69"/>
      <c r="AG26" s="91">
        <v>2013</v>
      </c>
      <c r="AH26" s="64">
        <f t="shared" si="8"/>
        <v>9065.1</v>
      </c>
      <c r="AI26" s="64">
        <f t="shared" si="9"/>
        <v>3691.1566318571458</v>
      </c>
      <c r="AJ26" s="100">
        <f t="shared" si="3"/>
        <v>2483.8022599500569</v>
      </c>
      <c r="AK26" s="100">
        <f t="shared" si="4"/>
        <v>1207.3543719070892</v>
      </c>
    </row>
    <row r="27" spans="7:37" ht="15.75" thickBot="1" x14ac:dyDescent="0.25">
      <c r="G27" s="91">
        <v>2014</v>
      </c>
      <c r="H27" s="96">
        <v>6098.4</v>
      </c>
      <c r="I27" s="64">
        <f>('All co ICA'!R20-'All co ICA'!K20)/N27</f>
        <v>9620.7271154642822</v>
      </c>
      <c r="J27" s="92"/>
      <c r="K27" s="92"/>
      <c r="L27" s="92"/>
      <c r="M27" s="94">
        <v>0.33</v>
      </c>
      <c r="N27" s="95">
        <v>0.28000000000000003</v>
      </c>
      <c r="O27" s="95">
        <v>0.33</v>
      </c>
      <c r="P27" s="95"/>
      <c r="Q27" s="68">
        <v>210702</v>
      </c>
      <c r="R27" s="88"/>
      <c r="S27" s="89">
        <f t="shared" si="10"/>
        <v>2.8943246860494914E-2</v>
      </c>
      <c r="T27" s="89">
        <f t="shared" si="11"/>
        <v>4.5660350236183249E-2</v>
      </c>
      <c r="U27" s="89"/>
      <c r="V27" s="89">
        <f t="shared" si="12"/>
        <v>0</v>
      </c>
      <c r="W27" s="89"/>
      <c r="Y27" s="64">
        <f t="shared" si="13"/>
        <v>0</v>
      </c>
      <c r="Z27" s="64">
        <f t="shared" si="1"/>
        <v>481.03635577321398</v>
      </c>
      <c r="AA27" s="64">
        <f t="shared" si="5"/>
        <v>0</v>
      </c>
      <c r="AC27" s="69">
        <f t="shared" si="6"/>
        <v>0</v>
      </c>
      <c r="AD27" s="69">
        <f t="shared" si="7"/>
        <v>2.2830175118091615E-3</v>
      </c>
      <c r="AE27" s="69"/>
      <c r="AG27" s="91">
        <v>2014</v>
      </c>
      <c r="AH27" s="64">
        <f t="shared" si="8"/>
        <v>6098.4</v>
      </c>
      <c r="AI27" s="64">
        <f t="shared" si="9"/>
        <v>9620.7271154642822</v>
      </c>
      <c r="AJ27" s="100">
        <f>AI27*$AI$5</f>
        <v>6473.8471257260344</v>
      </c>
      <c r="AK27" s="100">
        <f>AI27*(1-$AI$5)</f>
        <v>3146.8799897382478</v>
      </c>
    </row>
    <row r="28" spans="7:37" ht="15.75" thickBot="1" x14ac:dyDescent="0.25">
      <c r="G28" s="91">
        <v>2015</v>
      </c>
      <c r="H28" s="98">
        <v>6855.1200150000004</v>
      </c>
      <c r="I28" s="64">
        <f>('All co ICA'!R21-'All co ICA'!K21)/N28</f>
        <v>15762.893285142853</v>
      </c>
      <c r="J28" s="93">
        <f>'Company ICA'!E20/N28</f>
        <v>10552.678571428574</v>
      </c>
      <c r="K28" s="93">
        <f>'Company ICA'!D20/N28</f>
        <v>5210.2142857142844</v>
      </c>
      <c r="L28" s="93"/>
      <c r="M28" s="94">
        <v>0.33</v>
      </c>
      <c r="N28" s="95">
        <v>0.28000000000000003</v>
      </c>
      <c r="O28" s="95">
        <v>0.33</v>
      </c>
      <c r="P28" s="95"/>
      <c r="Q28" s="68">
        <v>218433</v>
      </c>
      <c r="R28" s="88"/>
      <c r="S28" s="89">
        <f t="shared" si="10"/>
        <v>3.1383170194064086E-2</v>
      </c>
      <c r="T28" s="89">
        <f t="shared" si="11"/>
        <v>7.2163515975804268E-2</v>
      </c>
      <c r="U28" s="89">
        <f t="shared" ref="U28:U36" si="14">J28/$Q28</f>
        <v>4.8310825614392393E-2</v>
      </c>
      <c r="V28" s="89">
        <f t="shared" si="12"/>
        <v>2.3852688402000999E-2</v>
      </c>
      <c r="W28" s="89"/>
      <c r="Y28" s="64">
        <f t="shared" si="13"/>
        <v>0</v>
      </c>
      <c r="Z28" s="64">
        <f t="shared" si="1"/>
        <v>788.14466425714249</v>
      </c>
      <c r="AA28" s="64">
        <f t="shared" si="5"/>
        <v>527.63392857142856</v>
      </c>
      <c r="AC28" s="69">
        <f t="shared" si="6"/>
        <v>0</v>
      </c>
      <c r="AD28" s="69">
        <f t="shared" si="7"/>
        <v>3.6081757987902127E-3</v>
      </c>
      <c r="AE28" s="69">
        <f t="shared" ref="AE28:AE36" si="15">AA28/$Q28</f>
        <v>2.4155412807196192E-3</v>
      </c>
      <c r="AG28" s="91">
        <v>2015</v>
      </c>
      <c r="AH28" s="64">
        <f t="shared" si="8"/>
        <v>6855.1200150000004</v>
      </c>
      <c r="AI28" s="64">
        <f t="shared" si="9"/>
        <v>15762.893285142853</v>
      </c>
      <c r="AJ28" s="93">
        <f>J28</f>
        <v>10552.678571428574</v>
      </c>
      <c r="AK28" s="93">
        <f>K28</f>
        <v>5210.2142857142844</v>
      </c>
    </row>
    <row r="29" spans="7:37" ht="15.75" thickBot="1" x14ac:dyDescent="0.25">
      <c r="G29" s="91">
        <v>2016</v>
      </c>
      <c r="H29" s="98">
        <v>7653.2376020000002</v>
      </c>
      <c r="I29" s="64">
        <f>('All co ICA'!R22-'All co ICA'!K22)/N29</f>
        <v>15741.944499178568</v>
      </c>
      <c r="J29" s="93">
        <f>'Company ICA'!E21/N29</f>
        <v>11082.78571428571</v>
      </c>
      <c r="K29" s="93">
        <f>'Company ICA'!D21/N29</f>
        <v>4659.0714285714284</v>
      </c>
      <c r="L29" s="93"/>
      <c r="M29" s="94">
        <v>0.33</v>
      </c>
      <c r="N29" s="95">
        <v>0.28000000000000003</v>
      </c>
      <c r="O29" s="95">
        <v>0.33</v>
      </c>
      <c r="P29" s="95"/>
      <c r="Q29" s="68">
        <v>227642</v>
      </c>
      <c r="R29" s="88"/>
      <c r="S29" s="89">
        <f t="shared" si="10"/>
        <v>3.361962028975321E-2</v>
      </c>
      <c r="T29" s="89">
        <f t="shared" si="11"/>
        <v>6.9152197306202576E-2</v>
      </c>
      <c r="U29" s="89">
        <f t="shared" si="14"/>
        <v>4.8685153505441482E-2</v>
      </c>
      <c r="V29" s="89">
        <f t="shared" si="12"/>
        <v>2.0466660056454557E-2</v>
      </c>
      <c r="W29" s="89"/>
      <c r="Y29" s="64">
        <f t="shared" si="13"/>
        <v>0</v>
      </c>
      <c r="Z29" s="64">
        <f t="shared" si="1"/>
        <v>787.09722495892822</v>
      </c>
      <c r="AA29" s="64">
        <f t="shared" si="5"/>
        <v>554.13928571428539</v>
      </c>
      <c r="AC29" s="69">
        <f t="shared" si="6"/>
        <v>0</v>
      </c>
      <c r="AD29" s="69">
        <f t="shared" si="7"/>
        <v>3.4576098653101282E-3</v>
      </c>
      <c r="AE29" s="69">
        <f t="shared" si="15"/>
        <v>2.4342576752720735E-3</v>
      </c>
      <c r="AG29" s="91">
        <v>2016</v>
      </c>
      <c r="AH29" s="64">
        <f t="shared" si="8"/>
        <v>7653.2376020000002</v>
      </c>
      <c r="AI29" s="64">
        <f t="shared" si="9"/>
        <v>15741.944499178568</v>
      </c>
      <c r="AJ29" s="93">
        <f t="shared" ref="AJ29:AK36" si="16">J29</f>
        <v>11082.78571428571</v>
      </c>
      <c r="AK29" s="93">
        <f t="shared" si="16"/>
        <v>4659.0714285714284</v>
      </c>
    </row>
    <row r="30" spans="7:37" ht="15.75" thickBot="1" x14ac:dyDescent="0.25">
      <c r="G30" s="91">
        <v>2017</v>
      </c>
      <c r="H30" s="98">
        <v>8245.6197240000001</v>
      </c>
      <c r="I30" s="64">
        <f>('All co ICA'!R23-'All co ICA'!K23)/N30</f>
        <v>15981.731320964282</v>
      </c>
      <c r="J30" s="93">
        <f>'Company ICA'!E22/N30</f>
        <v>10582.178571428569</v>
      </c>
      <c r="K30" s="93">
        <f>'Company ICA'!D22/N30</f>
        <v>5399.4642857142862</v>
      </c>
      <c r="L30" s="93"/>
      <c r="M30" s="94">
        <v>0.33</v>
      </c>
      <c r="N30" s="95">
        <v>0.28000000000000003</v>
      </c>
      <c r="O30" s="95">
        <v>0.33</v>
      </c>
      <c r="P30" s="95"/>
      <c r="Q30" s="68">
        <v>236483</v>
      </c>
      <c r="R30" s="88"/>
      <c r="S30" s="89">
        <f t="shared" si="10"/>
        <v>3.4867706025380259E-2</v>
      </c>
      <c r="T30" s="89">
        <f t="shared" si="11"/>
        <v>6.7580888778323522E-2</v>
      </c>
      <c r="U30" s="89">
        <f t="shared" si="14"/>
        <v>4.474815767487967E-2</v>
      </c>
      <c r="V30" s="89">
        <f t="shared" si="12"/>
        <v>2.2832357022341081E-2</v>
      </c>
      <c r="W30" s="89"/>
      <c r="Y30" s="64">
        <f t="shared" si="13"/>
        <v>0</v>
      </c>
      <c r="Z30" s="64">
        <f t="shared" si="1"/>
        <v>799.08656604821385</v>
      </c>
      <c r="AA30" s="64">
        <f t="shared" si="5"/>
        <v>529.10892857142835</v>
      </c>
      <c r="AC30" s="69">
        <f t="shared" si="6"/>
        <v>0</v>
      </c>
      <c r="AD30" s="69">
        <f t="shared" si="7"/>
        <v>3.379044438916175E-3</v>
      </c>
      <c r="AE30" s="69">
        <f t="shared" si="15"/>
        <v>2.2374078837439832E-3</v>
      </c>
      <c r="AG30" s="91">
        <v>2017</v>
      </c>
      <c r="AH30" s="64">
        <f t="shared" si="8"/>
        <v>8245.6197240000001</v>
      </c>
      <c r="AI30" s="64">
        <f t="shared" si="9"/>
        <v>15981.731320964282</v>
      </c>
      <c r="AJ30" s="93">
        <f t="shared" si="16"/>
        <v>10582.178571428569</v>
      </c>
      <c r="AK30" s="93">
        <f t="shared" si="16"/>
        <v>5399.4642857142862</v>
      </c>
    </row>
    <row r="31" spans="7:37" ht="15.75" thickBot="1" x14ac:dyDescent="0.25">
      <c r="G31" s="91">
        <v>2018</v>
      </c>
      <c r="H31" s="98">
        <v>9461.8756680000006</v>
      </c>
      <c r="I31" s="64">
        <f>('All co ICA'!R24-'All co ICA'!K24)/N31</f>
        <v>15385.784692714285</v>
      </c>
      <c r="J31" s="93">
        <f>'Company ICA'!E23/N31</f>
        <v>11432.107142857138</v>
      </c>
      <c r="K31" s="93">
        <f>'Company ICA'!D23/N31</f>
        <v>3953.6428571428551</v>
      </c>
      <c r="L31" s="93"/>
      <c r="M31" s="94">
        <v>0.33</v>
      </c>
      <c r="N31" s="95">
        <v>0.28000000000000003</v>
      </c>
      <c r="O31" s="95">
        <v>0.33</v>
      </c>
      <c r="P31" s="95"/>
      <c r="Q31" s="68">
        <v>246639</v>
      </c>
      <c r="R31" s="88"/>
      <c r="S31" s="89">
        <f t="shared" si="10"/>
        <v>3.8363258316811213E-2</v>
      </c>
      <c r="T31" s="89">
        <f t="shared" si="11"/>
        <v>6.2381799685833489E-2</v>
      </c>
      <c r="U31" s="89">
        <f t="shared" si="14"/>
        <v>4.6351579202223242E-2</v>
      </c>
      <c r="V31" s="89">
        <f t="shared" si="12"/>
        <v>1.6030079821694278E-2</v>
      </c>
      <c r="W31" s="89"/>
      <c r="Y31" s="64">
        <f t="shared" si="13"/>
        <v>0</v>
      </c>
      <c r="Z31" s="64">
        <f t="shared" si="1"/>
        <v>769.28923463571414</v>
      </c>
      <c r="AA31" s="64">
        <f t="shared" si="5"/>
        <v>571.60535714285675</v>
      </c>
      <c r="AC31" s="69">
        <f t="shared" si="6"/>
        <v>0</v>
      </c>
      <c r="AD31" s="69">
        <f t="shared" si="7"/>
        <v>3.119089984291674E-3</v>
      </c>
      <c r="AE31" s="69">
        <f t="shared" si="15"/>
        <v>2.3175789601111614E-3</v>
      </c>
      <c r="AG31" s="91">
        <v>2018</v>
      </c>
      <c r="AH31" s="64">
        <f t="shared" si="8"/>
        <v>9461.8756680000006</v>
      </c>
      <c r="AI31" s="64">
        <f t="shared" si="9"/>
        <v>15385.784692714285</v>
      </c>
      <c r="AJ31" s="93">
        <f t="shared" si="16"/>
        <v>11432.107142857138</v>
      </c>
      <c r="AK31" s="93">
        <f t="shared" si="16"/>
        <v>3953.6428571428551</v>
      </c>
    </row>
    <row r="32" spans="7:37" ht="15.75" thickBot="1" x14ac:dyDescent="0.25">
      <c r="G32" s="91">
        <v>2019</v>
      </c>
      <c r="H32" s="98">
        <v>9939.2450919999992</v>
      </c>
      <c r="I32" s="64">
        <f>('All co ICA'!R25-'All co ICA'!K25)/N32</f>
        <v>19632.612169964275</v>
      </c>
      <c r="J32" s="93">
        <f>'Company ICA'!E24/N32</f>
        <v>13607.071428571426</v>
      </c>
      <c r="K32" s="93">
        <f>'Company ICA'!D24/N32</f>
        <v>6025.5357142857129</v>
      </c>
      <c r="L32" s="93"/>
      <c r="M32" s="94">
        <v>0.33</v>
      </c>
      <c r="N32" s="95">
        <v>0.28000000000000003</v>
      </c>
      <c r="O32" s="95">
        <v>0.33</v>
      </c>
      <c r="P32" s="95"/>
      <c r="Q32" s="68">
        <v>256127</v>
      </c>
      <c r="R32" s="88"/>
      <c r="S32" s="89">
        <f t="shared" si="10"/>
        <v>3.8805924763886661E-2</v>
      </c>
      <c r="T32" s="89">
        <f t="shared" si="11"/>
        <v>7.6651864777880802E-2</v>
      </c>
      <c r="U32" s="89">
        <f t="shared" si="14"/>
        <v>5.3126267158758844E-2</v>
      </c>
      <c r="V32" s="89">
        <f t="shared" si="12"/>
        <v>2.3525577991721735E-2</v>
      </c>
      <c r="W32" s="89"/>
      <c r="Y32" s="64">
        <f t="shared" si="13"/>
        <v>0</v>
      </c>
      <c r="Z32" s="64">
        <f t="shared" si="1"/>
        <v>981.63060849821352</v>
      </c>
      <c r="AA32" s="64">
        <f t="shared" si="5"/>
        <v>680.35357142857117</v>
      </c>
      <c r="AC32" s="69">
        <f t="shared" si="6"/>
        <v>0</v>
      </c>
      <c r="AD32" s="69">
        <f t="shared" si="7"/>
        <v>3.8325932388940391E-3</v>
      </c>
      <c r="AE32" s="69">
        <f t="shared" si="15"/>
        <v>2.6563133579379414E-3</v>
      </c>
      <c r="AG32" s="91">
        <v>2019</v>
      </c>
      <c r="AH32" s="64">
        <f t="shared" si="8"/>
        <v>9939.2450919999992</v>
      </c>
      <c r="AI32" s="64">
        <f t="shared" si="9"/>
        <v>19632.612169964275</v>
      </c>
      <c r="AJ32" s="93">
        <f t="shared" si="16"/>
        <v>13607.071428571426</v>
      </c>
      <c r="AK32" s="93">
        <f t="shared" si="16"/>
        <v>6025.5357142857129</v>
      </c>
    </row>
    <row r="33" spans="7:37" ht="15.75" thickBot="1" x14ac:dyDescent="0.25">
      <c r="G33" s="91">
        <v>2020</v>
      </c>
      <c r="H33" s="98">
        <v>10159.374342999999</v>
      </c>
      <c r="I33" s="64">
        <f>('All co ICA'!R26-'All co ICA'!K26)/N33</f>
        <v>19124.600201446425</v>
      </c>
      <c r="J33" s="93">
        <f>'Company ICA'!E25/N33</f>
        <v>14491.178571428569</v>
      </c>
      <c r="K33" s="93">
        <f>'Company ICA'!D25/N33</f>
        <v>4632.392857142856</v>
      </c>
      <c r="L33" s="93"/>
      <c r="M33" s="94">
        <v>0.33</v>
      </c>
      <c r="N33" s="95">
        <v>0.28000000000000003</v>
      </c>
      <c r="O33" s="95">
        <v>0.33</v>
      </c>
      <c r="P33" s="95"/>
      <c r="Q33" s="68">
        <v>262337</v>
      </c>
      <c r="R33" s="88"/>
      <c r="S33" s="89">
        <f t="shared" si="10"/>
        <v>3.8726425715777793E-2</v>
      </c>
      <c r="T33" s="89">
        <f t="shared" si="11"/>
        <v>7.2900887794883781E-2</v>
      </c>
      <c r="U33" s="89">
        <f t="shared" si="14"/>
        <v>5.5238790454371932E-2</v>
      </c>
      <c r="V33" s="89">
        <f t="shared" si="12"/>
        <v>1.7658175770641792E-2</v>
      </c>
      <c r="W33" s="89"/>
      <c r="Y33" s="64">
        <f t="shared" si="13"/>
        <v>0</v>
      </c>
      <c r="Z33" s="64">
        <f t="shared" si="1"/>
        <v>956.23001007232108</v>
      </c>
      <c r="AA33" s="64">
        <f t="shared" si="5"/>
        <v>724.55892857142828</v>
      </c>
      <c r="AC33" s="69">
        <f t="shared" si="6"/>
        <v>0</v>
      </c>
      <c r="AD33" s="69">
        <f t="shared" si="7"/>
        <v>3.6450443897441879E-3</v>
      </c>
      <c r="AE33" s="69">
        <f t="shared" si="15"/>
        <v>2.761939522718596E-3</v>
      </c>
      <c r="AG33" s="91">
        <v>2020</v>
      </c>
      <c r="AH33" s="64">
        <f t="shared" si="8"/>
        <v>10159.374342999999</v>
      </c>
      <c r="AI33" s="64">
        <f t="shared" si="9"/>
        <v>19124.600201446425</v>
      </c>
      <c r="AJ33" s="93">
        <f t="shared" si="16"/>
        <v>14491.178571428569</v>
      </c>
      <c r="AK33" s="93">
        <f t="shared" si="16"/>
        <v>4632.392857142856</v>
      </c>
    </row>
    <row r="34" spans="7:37" ht="15.75" thickBot="1" x14ac:dyDescent="0.25">
      <c r="G34" s="91">
        <v>2021</v>
      </c>
      <c r="H34" s="98">
        <v>15805.350337</v>
      </c>
      <c r="I34" s="64">
        <f>('All co ICA'!R27-'All co ICA'!K27)/N34</f>
        <v>11696.411381589287</v>
      </c>
      <c r="J34" s="93">
        <f>'Company ICA'!E26/N34</f>
        <v>6302.7142857142862</v>
      </c>
      <c r="K34" s="93">
        <f>'Company ICA'!D26/N34</f>
        <v>5391.8214285714284</v>
      </c>
      <c r="L34" s="93"/>
      <c r="M34" s="94">
        <v>0.33</v>
      </c>
      <c r="N34" s="95">
        <v>0.28000000000000003</v>
      </c>
      <c r="O34" s="95">
        <v>0.39</v>
      </c>
      <c r="P34" s="95"/>
      <c r="Q34" s="68">
        <v>262788</v>
      </c>
      <c r="R34" s="88"/>
      <c r="S34" s="89">
        <f t="shared" si="10"/>
        <v>6.0144870911152719E-2</v>
      </c>
      <c r="T34" s="89">
        <f t="shared" si="11"/>
        <v>4.4508924995012279E-2</v>
      </c>
      <c r="U34" s="89">
        <f t="shared" si="14"/>
        <v>2.3984026232987374E-2</v>
      </c>
      <c r="V34" s="89">
        <f t="shared" si="12"/>
        <v>2.0517761193705301E-2</v>
      </c>
      <c r="W34" s="89"/>
      <c r="Y34" s="64">
        <f t="shared" si="13"/>
        <v>948.32102021999992</v>
      </c>
      <c r="Z34" s="64">
        <f t="shared" si="1"/>
        <v>1286.6052519748214</v>
      </c>
      <c r="AA34" s="64">
        <f t="shared" si="5"/>
        <v>693.29857142857145</v>
      </c>
      <c r="AC34" s="69">
        <f t="shared" si="6"/>
        <v>3.6086922546691626E-3</v>
      </c>
      <c r="AD34" s="69">
        <f t="shared" si="7"/>
        <v>4.8959817494513497E-3</v>
      </c>
      <c r="AE34" s="69">
        <f t="shared" si="15"/>
        <v>2.6382428856286111E-3</v>
      </c>
      <c r="AG34" s="91">
        <v>2021</v>
      </c>
      <c r="AH34" s="64">
        <f t="shared" si="8"/>
        <v>15805.350337</v>
      </c>
      <c r="AI34" s="64">
        <f t="shared" si="9"/>
        <v>11696.411381589287</v>
      </c>
      <c r="AJ34" s="93">
        <f t="shared" si="16"/>
        <v>6302.7142857142862</v>
      </c>
      <c r="AK34" s="93">
        <f t="shared" si="16"/>
        <v>5391.8214285714284</v>
      </c>
    </row>
    <row r="35" spans="7:37" ht="15.75" thickBot="1" x14ac:dyDescent="0.25">
      <c r="G35" s="91">
        <v>2022</v>
      </c>
      <c r="H35" s="98">
        <v>14380.701172999999</v>
      </c>
      <c r="I35" s="64">
        <f>('All co ICA'!R28-'All co ICA'!K28)/N35</f>
        <v>28159.690983499997</v>
      </c>
      <c r="J35" s="93">
        <f>'Company ICA'!E27/N35</f>
        <v>20613.214285714286</v>
      </c>
      <c r="K35" s="93">
        <f>'Company ICA'!D27/N35</f>
        <v>7552.1428571428578</v>
      </c>
      <c r="L35" s="93"/>
      <c r="M35" s="94">
        <v>0.33</v>
      </c>
      <c r="N35" s="95">
        <v>0.28000000000000003</v>
      </c>
      <c r="O35" s="95">
        <v>0.39</v>
      </c>
      <c r="P35" s="95"/>
      <c r="Q35" s="68">
        <v>274940</v>
      </c>
      <c r="R35" s="88"/>
      <c r="S35" s="89">
        <f t="shared" si="10"/>
        <v>5.2304870782716228E-2</v>
      </c>
      <c r="T35" s="89">
        <f t="shared" si="11"/>
        <v>0.10242122275223683</v>
      </c>
      <c r="U35" s="89">
        <f t="shared" si="14"/>
        <v>7.4973500711843624E-2</v>
      </c>
      <c r="V35" s="89">
        <f t="shared" si="12"/>
        <v>2.7468330752683706E-2</v>
      </c>
      <c r="W35" s="89"/>
      <c r="Y35" s="64">
        <f t="shared" si="13"/>
        <v>862.84207037999988</v>
      </c>
      <c r="Z35" s="64">
        <f t="shared" si="1"/>
        <v>3097.5660081849992</v>
      </c>
      <c r="AA35" s="64">
        <f t="shared" si="5"/>
        <v>2267.4535714285712</v>
      </c>
      <c r="AC35" s="69">
        <f t="shared" si="6"/>
        <v>3.1382922469629735E-3</v>
      </c>
      <c r="AD35" s="69">
        <f t="shared" si="7"/>
        <v>1.1266334502746051E-2</v>
      </c>
      <c r="AE35" s="69">
        <f t="shared" si="15"/>
        <v>8.2470850783027978E-3</v>
      </c>
      <c r="AG35" s="91">
        <v>2022</v>
      </c>
      <c r="AH35" s="64">
        <f t="shared" si="8"/>
        <v>14380.701172999999</v>
      </c>
      <c r="AI35" s="64">
        <f t="shared" si="9"/>
        <v>28159.690983499997</v>
      </c>
      <c r="AJ35" s="93">
        <f t="shared" si="16"/>
        <v>20613.214285714286</v>
      </c>
      <c r="AK35" s="93">
        <f t="shared" si="16"/>
        <v>7552.1428571428578</v>
      </c>
    </row>
    <row r="36" spans="7:37" ht="15.75" thickBot="1" x14ac:dyDescent="0.25">
      <c r="G36" s="91">
        <v>2023</v>
      </c>
      <c r="H36" s="98">
        <v>14890.406067</v>
      </c>
      <c r="I36" s="64">
        <f>('All co ICA'!R29-'All co ICA'!K29)/N36</f>
        <v>31058.964779928567</v>
      </c>
      <c r="J36" s="93">
        <f>'Company ICA'!E28/N36</f>
        <v>17442.428571428572</v>
      </c>
      <c r="K36" s="93">
        <f>'Company ICA'!D28/N36</f>
        <v>13619.214285714288</v>
      </c>
      <c r="L36" s="93"/>
      <c r="M36" s="94">
        <v>0.33</v>
      </c>
      <c r="N36" s="95">
        <v>0.28000000000000003</v>
      </c>
      <c r="O36" s="95">
        <v>0.39</v>
      </c>
      <c r="P36" s="95"/>
      <c r="Q36" s="68">
        <v>285732</v>
      </c>
      <c r="R36" s="88"/>
      <c r="S36" s="89">
        <f t="shared" si="10"/>
        <v>5.2113190216706566E-2</v>
      </c>
      <c r="T36" s="89">
        <f t="shared" si="11"/>
        <v>0.10869963735223415</v>
      </c>
      <c r="U36" s="89">
        <f t="shared" si="14"/>
        <v>6.1044715227655887E-2</v>
      </c>
      <c r="V36" s="89">
        <f t="shared" si="12"/>
        <v>4.7664294813721558E-2</v>
      </c>
      <c r="W36" s="89"/>
      <c r="Y36" s="64">
        <f t="shared" si="13"/>
        <v>893.42436401999998</v>
      </c>
      <c r="Z36" s="64">
        <f t="shared" si="1"/>
        <v>3416.486125792142</v>
      </c>
      <c r="AA36" s="64">
        <f t="shared" si="5"/>
        <v>1918.6671428571428</v>
      </c>
      <c r="AC36" s="69">
        <f t="shared" si="6"/>
        <v>3.1267914130023939E-3</v>
      </c>
      <c r="AD36" s="69">
        <f t="shared" si="7"/>
        <v>1.1956960108745755E-2</v>
      </c>
      <c r="AE36" s="69">
        <f t="shared" si="15"/>
        <v>6.7149186750421475E-3</v>
      </c>
      <c r="AG36" s="91">
        <v>2023</v>
      </c>
      <c r="AH36" s="64">
        <f t="shared" si="8"/>
        <v>14890.406067</v>
      </c>
      <c r="AI36" s="64">
        <f t="shared" si="9"/>
        <v>31058.964779928567</v>
      </c>
      <c r="AJ36" s="93">
        <f t="shared" si="16"/>
        <v>17442.428571428572</v>
      </c>
      <c r="AK36" s="93">
        <f t="shared" si="16"/>
        <v>13619.214285714288</v>
      </c>
    </row>
    <row r="37" spans="7:37" ht="15.75" thickBot="1" x14ac:dyDescent="0.25">
      <c r="N37" s="66"/>
      <c r="Q37" s="68">
        <v>289839</v>
      </c>
      <c r="R37" s="88"/>
      <c r="S37" s="88"/>
      <c r="T37" s="88"/>
      <c r="U37" s="88"/>
      <c r="V37" s="88"/>
      <c r="W37" s="88"/>
    </row>
  </sheetData>
  <mergeCells count="6">
    <mergeCell ref="AH8:AK8"/>
    <mergeCell ref="AC8:AE8"/>
    <mergeCell ref="Y8:AA8"/>
    <mergeCell ref="S8:V8"/>
    <mergeCell ref="H8:K8"/>
    <mergeCell ref="M8:O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DBA3C-A695-4DFA-935C-1943D6EA54E9}">
  <dimension ref="A1"/>
  <sheetViews>
    <sheetView workbookViewId="0">
      <selection activeCell="O18" sqref="O18"/>
    </sheetView>
  </sheetViews>
  <sheetFormatPr defaultRowHeight="12.75" x14ac:dyDescent="0.2"/>
  <sheetData/>
  <pageMargins left="0.7" right="0.7" top="0.75" bottom="0.75" header="0.3" footer="0.3"/>
  <pageSetup paperSize="9" orientation="portrait" r:id="rId1"/>
  <headerFooter>
    <oddHeader>&amp;C&amp;"Verdana"&amp;10&amp;K000000[IN CONFIDENCE]&amp;1#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DFD9-E57E-4F86-8343-2AED5277C4FD}">
  <dimension ref="A36"/>
  <sheetViews>
    <sheetView topLeftCell="A25" workbookViewId="0">
      <selection activeCell="Q14" sqref="Q14"/>
    </sheetView>
  </sheetViews>
  <sheetFormatPr defaultColWidth="9.140625" defaultRowHeight="12.75" x14ac:dyDescent="0.2"/>
  <cols>
    <col min="1" max="16384" width="9.140625" style="5"/>
  </cols>
  <sheetData>
    <row r="36" spans="1:1" x14ac:dyDescent="0.2">
      <c r="A36" s="34"/>
    </row>
  </sheetData>
  <pageMargins left="0.7" right="0.7" top="0.75" bottom="0.75" header="0.3" footer="0.3"/>
  <pageSetup paperSize="9" orientation="portrait" r:id="rId1"/>
  <headerFooter>
    <oddHeader>&amp;C&amp;"Verdana"&amp;10&amp;K000000[IN CONFIDENCE]&amp;1#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785C2-DFF0-4551-8488-76ADB18EA665}">
  <sheetPr>
    <pageSetUpPr fitToPage="1"/>
  </sheetPr>
  <dimension ref="A2:AL134"/>
  <sheetViews>
    <sheetView zoomScaleNormal="100" workbookViewId="0">
      <selection activeCell="K10" sqref="K10:K32"/>
    </sheetView>
  </sheetViews>
  <sheetFormatPr defaultColWidth="9.140625" defaultRowHeight="12.75" x14ac:dyDescent="0.2"/>
  <cols>
    <col min="1" max="8" width="16" style="5" customWidth="1"/>
    <col min="9" max="9" width="19.5703125" style="5" bestFit="1" customWidth="1"/>
    <col min="10" max="11" width="16" style="5" customWidth="1"/>
    <col min="12" max="12" width="17" style="5" bestFit="1" customWidth="1"/>
    <col min="13" max="14" width="13.28515625" style="5" customWidth="1"/>
    <col min="15" max="24" width="9.140625" style="5"/>
    <col min="25" max="25" width="14.7109375" style="5" customWidth="1"/>
    <col min="26" max="26" width="11.7109375" style="5" customWidth="1"/>
    <col min="27" max="16384" width="9.140625" style="5"/>
  </cols>
  <sheetData>
    <row r="2" spans="1:33" ht="15" x14ac:dyDescent="0.2">
      <c r="A2" s="29" t="s">
        <v>15</v>
      </c>
      <c r="AD2" s="2"/>
    </row>
    <row r="3" spans="1:33" x14ac:dyDescent="0.2">
      <c r="AD3" s="2"/>
    </row>
    <row r="4" spans="1:33" s="4" customFormat="1" x14ac:dyDescent="0.2">
      <c r="A4" s="18"/>
      <c r="B4" s="106" t="s">
        <v>0</v>
      </c>
      <c r="C4" s="107"/>
      <c r="D4" s="108"/>
      <c r="E4" s="111" t="s">
        <v>16</v>
      </c>
      <c r="F4" s="109"/>
      <c r="G4" s="109"/>
      <c r="H4" s="109"/>
      <c r="I4" s="109"/>
      <c r="J4" s="109"/>
      <c r="K4" s="107"/>
      <c r="L4" s="108"/>
      <c r="M4" s="106" t="s">
        <v>18</v>
      </c>
      <c r="N4" s="108"/>
      <c r="AD4" s="19"/>
    </row>
    <row r="5" spans="1:33" s="4" customFormat="1" x14ac:dyDescent="0.2">
      <c r="A5" s="20" t="s">
        <v>17</v>
      </c>
      <c r="B5" s="21" t="s">
        <v>1</v>
      </c>
      <c r="C5" s="22" t="s">
        <v>2</v>
      </c>
      <c r="D5" s="23" t="s">
        <v>13</v>
      </c>
      <c r="E5" s="22" t="s">
        <v>1</v>
      </c>
      <c r="F5" s="44" t="s">
        <v>20</v>
      </c>
      <c r="G5" s="44" t="s">
        <v>22</v>
      </c>
      <c r="H5" s="44" t="s">
        <v>27</v>
      </c>
      <c r="I5" s="44" t="s">
        <v>24</v>
      </c>
      <c r="J5" s="45"/>
      <c r="K5" s="109" t="s">
        <v>14</v>
      </c>
      <c r="L5" s="110"/>
      <c r="M5" s="111" t="s">
        <v>14</v>
      </c>
      <c r="N5" s="110"/>
      <c r="AE5" s="19"/>
    </row>
    <row r="6" spans="1:33" s="4" customFormat="1" x14ac:dyDescent="0.2">
      <c r="B6" s="24" t="s">
        <v>7</v>
      </c>
      <c r="C6" s="20" t="s">
        <v>8</v>
      </c>
      <c r="D6" s="25" t="s">
        <v>3</v>
      </c>
      <c r="E6" s="20" t="s">
        <v>12</v>
      </c>
      <c r="F6" s="37" t="s">
        <v>21</v>
      </c>
      <c r="G6" s="37" t="s">
        <v>23</v>
      </c>
      <c r="H6" s="37" t="s">
        <v>26</v>
      </c>
      <c r="I6" s="37" t="s">
        <v>29</v>
      </c>
      <c r="J6" s="25" t="s">
        <v>25</v>
      </c>
      <c r="K6" s="37" t="s">
        <v>5</v>
      </c>
      <c r="L6" s="25" t="s">
        <v>6</v>
      </c>
      <c r="M6" s="20" t="s">
        <v>5</v>
      </c>
      <c r="N6" s="25" t="s">
        <v>6</v>
      </c>
      <c r="AE6" s="19"/>
    </row>
    <row r="7" spans="1:33" s="4" customFormat="1" x14ac:dyDescent="0.2">
      <c r="A7" s="20"/>
      <c r="B7" s="24" t="s">
        <v>10</v>
      </c>
      <c r="C7" s="20" t="s">
        <v>11</v>
      </c>
      <c r="D7" s="25" t="s">
        <v>8</v>
      </c>
      <c r="E7" s="20" t="s">
        <v>4</v>
      </c>
      <c r="F7" s="37" t="s">
        <v>4</v>
      </c>
      <c r="G7" s="37" t="s">
        <v>4</v>
      </c>
      <c r="H7" s="37" t="s">
        <v>4</v>
      </c>
      <c r="I7" s="37" t="s">
        <v>4</v>
      </c>
      <c r="J7" s="25" t="s">
        <v>4</v>
      </c>
      <c r="K7" s="37" t="s">
        <v>4</v>
      </c>
      <c r="L7" s="25" t="s">
        <v>4</v>
      </c>
      <c r="M7" s="20" t="s">
        <v>4</v>
      </c>
      <c r="N7" s="25" t="s">
        <v>4</v>
      </c>
      <c r="AE7" s="19"/>
    </row>
    <row r="8" spans="1:33" s="4" customFormat="1" ht="14.25" x14ac:dyDescent="0.2">
      <c r="A8" s="26"/>
      <c r="B8" s="46"/>
      <c r="C8" s="47"/>
      <c r="D8" s="25"/>
      <c r="E8" s="20" t="s">
        <v>9</v>
      </c>
      <c r="F8" s="37" t="s">
        <v>9</v>
      </c>
      <c r="G8" s="37" t="s">
        <v>9</v>
      </c>
      <c r="H8" s="37" t="s">
        <v>9</v>
      </c>
      <c r="I8" s="37" t="s">
        <v>9</v>
      </c>
      <c r="J8" s="25" t="s">
        <v>9</v>
      </c>
      <c r="K8" s="37" t="s">
        <v>9</v>
      </c>
      <c r="L8" s="25" t="s">
        <v>9</v>
      </c>
      <c r="M8" s="20" t="s">
        <v>19</v>
      </c>
      <c r="N8" s="25" t="s">
        <v>19</v>
      </c>
      <c r="AD8" s="27"/>
      <c r="AE8" s="28"/>
    </row>
    <row r="9" spans="1:33" ht="14.25" x14ac:dyDescent="0.2">
      <c r="A9" s="6"/>
      <c r="B9" s="8"/>
      <c r="C9" s="9"/>
      <c r="D9" s="10"/>
      <c r="E9" s="6"/>
      <c r="F9" s="9"/>
      <c r="G9" s="9"/>
      <c r="H9" s="9"/>
      <c r="I9" s="9"/>
      <c r="J9" s="10"/>
      <c r="K9" s="9"/>
      <c r="L9" s="10"/>
      <c r="M9" s="9"/>
      <c r="N9" s="10"/>
      <c r="AD9" s="11"/>
      <c r="AE9" s="12"/>
      <c r="AG9" s="13"/>
    </row>
    <row r="10" spans="1:33" ht="14.25" x14ac:dyDescent="0.2">
      <c r="A10" s="49">
        <v>2001</v>
      </c>
      <c r="B10" s="14">
        <v>164900</v>
      </c>
      <c r="C10" s="30">
        <v>60600</v>
      </c>
      <c r="D10" s="31">
        <v>104300</v>
      </c>
      <c r="E10" s="40">
        <v>3929.8999999999996</v>
      </c>
      <c r="F10" s="55">
        <v>1424.0386052000001</v>
      </c>
      <c r="G10" s="55">
        <v>1000.0538802000001</v>
      </c>
      <c r="H10" s="55">
        <v>712.53417936000005</v>
      </c>
      <c r="I10" s="55" t="s">
        <v>28</v>
      </c>
      <c r="J10" s="35">
        <v>793.27333523999914</v>
      </c>
      <c r="K10" s="55">
        <v>1950.3</v>
      </c>
      <c r="L10" s="35">
        <v>1979.6</v>
      </c>
      <c r="M10" s="48">
        <f t="shared" ref="M10:M32" si="0">K10/E10</f>
        <v>0.49627216977531241</v>
      </c>
      <c r="N10" s="38">
        <f t="shared" ref="N10:N30" si="1">1-M10</f>
        <v>0.50372783022468759</v>
      </c>
      <c r="AE10" s="12"/>
      <c r="AG10" s="13"/>
    </row>
    <row r="11" spans="1:33" ht="14.25" x14ac:dyDescent="0.2">
      <c r="A11" s="49">
        <v>2002</v>
      </c>
      <c r="B11" s="14">
        <v>178200</v>
      </c>
      <c r="C11" s="30">
        <v>65900</v>
      </c>
      <c r="D11" s="31">
        <v>112300</v>
      </c>
      <c r="E11" s="40">
        <v>4556.3</v>
      </c>
      <c r="F11" s="55">
        <v>1843.3289115</v>
      </c>
      <c r="G11" s="55">
        <v>1080.8604435</v>
      </c>
      <c r="H11" s="55">
        <v>994.13134235999996</v>
      </c>
      <c r="I11" s="55" t="s">
        <v>28</v>
      </c>
      <c r="J11" s="35">
        <v>637.97930264000024</v>
      </c>
      <c r="K11" s="55">
        <v>1823.9</v>
      </c>
      <c r="L11" s="35">
        <v>2732.4</v>
      </c>
      <c r="M11" s="48">
        <f t="shared" si="0"/>
        <v>0.40030287733467945</v>
      </c>
      <c r="N11" s="38">
        <f t="shared" si="1"/>
        <v>0.59969712266532049</v>
      </c>
      <c r="AE11" s="12"/>
      <c r="AG11" s="13"/>
    </row>
    <row r="12" spans="1:33" ht="14.25" x14ac:dyDescent="0.2">
      <c r="A12" s="49">
        <v>2003</v>
      </c>
      <c r="B12" s="14">
        <v>192900</v>
      </c>
      <c r="C12" s="30">
        <v>72600</v>
      </c>
      <c r="D12" s="31">
        <v>120300</v>
      </c>
      <c r="E12" s="40">
        <v>5515.8</v>
      </c>
      <c r="F12" s="55">
        <v>2909.7107766999998</v>
      </c>
      <c r="G12" s="55">
        <v>1201.1900042</v>
      </c>
      <c r="H12" s="55">
        <v>900.04151899999999</v>
      </c>
      <c r="I12" s="55" t="s">
        <v>28</v>
      </c>
      <c r="J12" s="35">
        <v>504.85770010000033</v>
      </c>
      <c r="K12" s="55">
        <v>1995.5</v>
      </c>
      <c r="L12" s="35">
        <v>3520.3</v>
      </c>
      <c r="M12" s="48">
        <f t="shared" si="0"/>
        <v>0.36177888973494327</v>
      </c>
      <c r="N12" s="38">
        <f t="shared" si="1"/>
        <v>0.63822111026505679</v>
      </c>
      <c r="AE12" s="12"/>
      <c r="AG12" s="13"/>
    </row>
    <row r="13" spans="1:33" ht="14.25" x14ac:dyDescent="0.2">
      <c r="A13" s="49">
        <v>2004</v>
      </c>
      <c r="B13" s="14">
        <v>206300</v>
      </c>
      <c r="C13" s="30">
        <v>77700</v>
      </c>
      <c r="D13" s="31">
        <v>128600</v>
      </c>
      <c r="E13" s="40">
        <v>7086</v>
      </c>
      <c r="F13" s="55">
        <v>3741.3079266999998</v>
      </c>
      <c r="G13" s="55">
        <v>1379.4783878000001</v>
      </c>
      <c r="H13" s="55">
        <v>1122.7088097999999</v>
      </c>
      <c r="I13" s="55" t="s">
        <v>28</v>
      </c>
      <c r="J13" s="35">
        <v>842.50487570000041</v>
      </c>
      <c r="K13" s="55">
        <v>2311.6999999999998</v>
      </c>
      <c r="L13" s="35">
        <v>4774.3</v>
      </c>
      <c r="M13" s="48">
        <f t="shared" si="0"/>
        <v>0.32623482924075642</v>
      </c>
      <c r="N13" s="38">
        <f t="shared" si="1"/>
        <v>0.67376517075924358</v>
      </c>
      <c r="AE13" s="12"/>
      <c r="AG13" s="13"/>
    </row>
    <row r="14" spans="1:33" ht="14.25" x14ac:dyDescent="0.2">
      <c r="A14" s="49">
        <v>2005</v>
      </c>
      <c r="B14" s="14">
        <v>220900</v>
      </c>
      <c r="C14" s="30">
        <v>84200</v>
      </c>
      <c r="D14" s="31">
        <v>136700</v>
      </c>
      <c r="E14" s="40">
        <v>8949.2999999999993</v>
      </c>
      <c r="F14" s="55">
        <v>4792.5656153</v>
      </c>
      <c r="G14" s="55">
        <v>1717.4305717</v>
      </c>
      <c r="H14" s="55">
        <v>962.45101684999997</v>
      </c>
      <c r="I14" s="55" t="s">
        <v>28</v>
      </c>
      <c r="J14" s="35">
        <v>1476.8527961499994</v>
      </c>
      <c r="K14" s="55">
        <v>2822.8</v>
      </c>
      <c r="L14" s="35">
        <v>6126.5</v>
      </c>
      <c r="M14" s="48">
        <f t="shared" si="0"/>
        <v>0.31542131786843669</v>
      </c>
      <c r="N14" s="38">
        <f t="shared" si="1"/>
        <v>0.68457868213156337</v>
      </c>
      <c r="AE14" s="12"/>
      <c r="AG14" s="13"/>
    </row>
    <row r="15" spans="1:33" ht="14.25" x14ac:dyDescent="0.2">
      <c r="A15" s="49">
        <v>2006</v>
      </c>
      <c r="B15" s="14">
        <v>225700</v>
      </c>
      <c r="C15" s="30">
        <v>82200</v>
      </c>
      <c r="D15" s="31">
        <v>143500</v>
      </c>
      <c r="E15" s="40">
        <v>10518.900000000001</v>
      </c>
      <c r="F15" s="55">
        <v>5717.4705027999998</v>
      </c>
      <c r="G15" s="55">
        <v>2097.9582114999998</v>
      </c>
      <c r="H15" s="55">
        <v>1295.2507621</v>
      </c>
      <c r="I15" s="55" t="s">
        <v>28</v>
      </c>
      <c r="J15" s="35">
        <v>1408.2205236000009</v>
      </c>
      <c r="K15" s="55">
        <v>3180.8</v>
      </c>
      <c r="L15" s="35">
        <v>7338.1</v>
      </c>
      <c r="M15" s="48">
        <f t="shared" si="0"/>
        <v>0.3023890330738005</v>
      </c>
      <c r="N15" s="38">
        <f t="shared" si="1"/>
        <v>0.6976109669261995</v>
      </c>
      <c r="AE15" s="12"/>
      <c r="AG15" s="13"/>
    </row>
    <row r="16" spans="1:33" ht="14.25" x14ac:dyDescent="0.2">
      <c r="A16" s="49">
        <v>2007</v>
      </c>
      <c r="B16" s="14">
        <v>243300</v>
      </c>
      <c r="C16" s="30">
        <v>93700</v>
      </c>
      <c r="D16" s="31">
        <v>149600</v>
      </c>
      <c r="E16" s="40">
        <v>11598.2</v>
      </c>
      <c r="F16" s="55">
        <v>6400.7805903999997</v>
      </c>
      <c r="G16" s="55">
        <v>2589.1817163999999</v>
      </c>
      <c r="H16" s="55">
        <v>1105.3553027999999</v>
      </c>
      <c r="I16" s="55" t="s">
        <v>28</v>
      </c>
      <c r="J16" s="35">
        <v>1502.8823904000001</v>
      </c>
      <c r="K16" s="55">
        <v>3329.8</v>
      </c>
      <c r="L16" s="35">
        <v>8268.4</v>
      </c>
      <c r="M16" s="48">
        <f t="shared" si="0"/>
        <v>0.28709627355969031</v>
      </c>
      <c r="N16" s="38">
        <f t="shared" si="1"/>
        <v>0.71290372644030975</v>
      </c>
      <c r="AE16" s="12"/>
      <c r="AG16" s="13"/>
    </row>
    <row r="17" spans="1:38" ht="12.75" customHeight="1" x14ac:dyDescent="0.2">
      <c r="A17" s="49">
        <v>2008</v>
      </c>
      <c r="B17" s="14">
        <v>246300</v>
      </c>
      <c r="C17" s="30">
        <v>78400</v>
      </c>
      <c r="D17" s="31">
        <v>167900</v>
      </c>
      <c r="E17" s="40">
        <v>12459.900000000001</v>
      </c>
      <c r="F17" s="55">
        <v>7144.0241286999999</v>
      </c>
      <c r="G17" s="55">
        <v>3145.7852313000003</v>
      </c>
      <c r="H17" s="55">
        <v>888.30374619000008</v>
      </c>
      <c r="I17" s="55" t="s">
        <v>28</v>
      </c>
      <c r="J17" s="35">
        <v>1281.7868938100019</v>
      </c>
      <c r="K17" s="55">
        <v>3362.3</v>
      </c>
      <c r="L17" s="35">
        <v>9097.6</v>
      </c>
      <c r="M17" s="48">
        <f t="shared" si="0"/>
        <v>0.26984967776627417</v>
      </c>
      <c r="N17" s="38">
        <f t="shared" si="1"/>
        <v>0.73015032223372578</v>
      </c>
      <c r="AE17" s="12"/>
      <c r="AG17" s="13"/>
    </row>
    <row r="18" spans="1:38" ht="14.25" x14ac:dyDescent="0.2">
      <c r="A18" s="49">
        <v>2009</v>
      </c>
      <c r="B18" s="14">
        <v>250600</v>
      </c>
      <c r="C18" s="30">
        <v>82400</v>
      </c>
      <c r="D18" s="31">
        <v>168200</v>
      </c>
      <c r="E18" s="40">
        <v>11971.3</v>
      </c>
      <c r="F18" s="55">
        <v>7003.8948241999997</v>
      </c>
      <c r="G18" s="55">
        <v>4061.1928055999997</v>
      </c>
      <c r="H18" s="55">
        <v>-32.86338653</v>
      </c>
      <c r="I18" s="55" t="s">
        <v>28</v>
      </c>
      <c r="J18" s="35">
        <v>939.07575672999883</v>
      </c>
      <c r="K18" s="55">
        <v>3267</v>
      </c>
      <c r="L18" s="35">
        <v>8704.2999999999993</v>
      </c>
      <c r="M18" s="53">
        <f t="shared" si="0"/>
        <v>0.27290269227235137</v>
      </c>
      <c r="N18" s="54">
        <f t="shared" si="1"/>
        <v>0.72709730772764858</v>
      </c>
      <c r="AE18" s="12"/>
      <c r="AG18" s="13"/>
    </row>
    <row r="19" spans="1:38" ht="14.25" x14ac:dyDescent="0.2">
      <c r="A19" s="49">
        <v>2010</v>
      </c>
      <c r="B19" s="14">
        <v>252200</v>
      </c>
      <c r="C19" s="30">
        <v>78400</v>
      </c>
      <c r="D19" s="31">
        <v>173800</v>
      </c>
      <c r="E19" s="40">
        <v>13611.8</v>
      </c>
      <c r="F19" s="55">
        <v>9495.6589323999997</v>
      </c>
      <c r="G19" s="55">
        <v>2768.5846394999999</v>
      </c>
      <c r="H19" s="55">
        <v>865.92677401000003</v>
      </c>
      <c r="I19" s="55" t="s">
        <v>28</v>
      </c>
      <c r="J19" s="35">
        <v>481.62965409000026</v>
      </c>
      <c r="K19" s="55">
        <v>3308.5</v>
      </c>
      <c r="L19" s="35">
        <v>10303.299999999999</v>
      </c>
      <c r="M19" s="48">
        <f t="shared" si="0"/>
        <v>0.2430611675164196</v>
      </c>
      <c r="N19" s="38">
        <f t="shared" si="1"/>
        <v>0.7569388324835804</v>
      </c>
      <c r="O19" s="13"/>
      <c r="P19" s="13"/>
      <c r="AE19" s="12"/>
      <c r="AG19" s="13"/>
    </row>
    <row r="20" spans="1:38" ht="14.25" x14ac:dyDescent="0.2">
      <c r="A20" s="49">
        <v>2011</v>
      </c>
      <c r="B20" s="14">
        <v>251700</v>
      </c>
      <c r="C20" s="30">
        <v>79000</v>
      </c>
      <c r="D20" s="31">
        <v>172700</v>
      </c>
      <c r="E20" s="40">
        <v>8730.9</v>
      </c>
      <c r="F20" s="55">
        <v>4279.5188822</v>
      </c>
      <c r="G20" s="55">
        <v>2680.3660544999998</v>
      </c>
      <c r="H20" s="55">
        <v>1397.5789899000001</v>
      </c>
      <c r="I20" s="55" t="s">
        <v>28</v>
      </c>
      <c r="J20" s="35">
        <v>373.43607339999835</v>
      </c>
      <c r="K20" s="55">
        <v>3357.1</v>
      </c>
      <c r="L20" s="35">
        <v>5373.8</v>
      </c>
      <c r="M20" s="48">
        <f t="shared" si="0"/>
        <v>0.38450789723854356</v>
      </c>
      <c r="N20" s="38">
        <f t="shared" si="1"/>
        <v>0.61549210276145638</v>
      </c>
      <c r="AE20" s="12"/>
      <c r="AG20" s="13"/>
    </row>
    <row r="21" spans="1:38" ht="14.25" x14ac:dyDescent="0.2">
      <c r="A21" s="49">
        <v>2012</v>
      </c>
      <c r="B21" s="14">
        <v>251600</v>
      </c>
      <c r="C21" s="30">
        <v>70900</v>
      </c>
      <c r="D21" s="31">
        <v>180700</v>
      </c>
      <c r="E21" s="40">
        <v>10365.299999999999</v>
      </c>
      <c r="F21" s="55">
        <v>5358.0264502999999</v>
      </c>
      <c r="G21" s="55">
        <v>2530.9211230000001</v>
      </c>
      <c r="H21" s="55">
        <v>2128.8670157000001</v>
      </c>
      <c r="I21" s="55" t="s">
        <v>28</v>
      </c>
      <c r="J21" s="35">
        <v>347.48541099999966</v>
      </c>
      <c r="K21" s="55">
        <v>4154.3999999999996</v>
      </c>
      <c r="L21" s="35">
        <v>6210.9</v>
      </c>
      <c r="M21" s="48">
        <f t="shared" si="0"/>
        <v>0.400798819136928</v>
      </c>
      <c r="N21" s="38">
        <f t="shared" si="1"/>
        <v>0.59920118086307195</v>
      </c>
      <c r="AE21" s="12"/>
      <c r="AG21" s="13"/>
    </row>
    <row r="22" spans="1:38" ht="14.25" x14ac:dyDescent="0.2">
      <c r="A22" s="49">
        <v>2013</v>
      </c>
      <c r="B22" s="14">
        <v>252500</v>
      </c>
      <c r="C22" s="30">
        <v>67400</v>
      </c>
      <c r="D22" s="31">
        <v>185100</v>
      </c>
      <c r="E22" s="40">
        <v>13703.7</v>
      </c>
      <c r="F22" s="55">
        <v>8418.0899458000004</v>
      </c>
      <c r="G22" s="55">
        <v>2423.6187399</v>
      </c>
      <c r="H22" s="55">
        <v>2300.9773216999997</v>
      </c>
      <c r="I22" s="55" t="s">
        <v>28</v>
      </c>
      <c r="J22" s="35">
        <v>561.01399260000107</v>
      </c>
      <c r="K22" s="55">
        <v>4638.6000000000004</v>
      </c>
      <c r="L22" s="35">
        <v>9065.1</v>
      </c>
      <c r="M22" s="48">
        <f t="shared" si="0"/>
        <v>0.33849252391689838</v>
      </c>
      <c r="N22" s="38">
        <f t="shared" si="1"/>
        <v>0.66150747608310168</v>
      </c>
      <c r="AE22" s="12"/>
      <c r="AG22" s="13"/>
    </row>
    <row r="23" spans="1:38" ht="14.25" x14ac:dyDescent="0.2">
      <c r="A23" s="49">
        <v>2014</v>
      </c>
      <c r="B23" s="14">
        <v>257800</v>
      </c>
      <c r="C23" s="30">
        <v>74400</v>
      </c>
      <c r="D23" s="31">
        <v>183400</v>
      </c>
      <c r="E23" s="40">
        <v>10664</v>
      </c>
      <c r="F23" s="55">
        <v>4997.4353891999999</v>
      </c>
      <c r="G23" s="55">
        <v>2374.6997243000001</v>
      </c>
      <c r="H23" s="55">
        <v>2845.3626593000004</v>
      </c>
      <c r="I23" s="55" t="s">
        <v>28</v>
      </c>
      <c r="J23" s="35">
        <v>446.50222719999874</v>
      </c>
      <c r="K23" s="55">
        <v>4565.6000000000004</v>
      </c>
      <c r="L23" s="35">
        <v>6098.4</v>
      </c>
      <c r="M23" s="48">
        <f t="shared" si="0"/>
        <v>0.42813203300825209</v>
      </c>
      <c r="N23" s="38">
        <f t="shared" si="1"/>
        <v>0.57186796699174791</v>
      </c>
      <c r="AE23" s="12"/>
      <c r="AG23" s="13"/>
    </row>
    <row r="24" spans="1:38" ht="14.25" x14ac:dyDescent="0.2">
      <c r="A24" s="49">
        <v>2015</v>
      </c>
      <c r="B24" s="14">
        <v>261800</v>
      </c>
      <c r="C24" s="30">
        <v>77800</v>
      </c>
      <c r="D24" s="31">
        <v>184000</v>
      </c>
      <c r="E24" s="40">
        <v>11780.639988999999</v>
      </c>
      <c r="F24" s="55">
        <v>5933.1712299999999</v>
      </c>
      <c r="G24" s="56">
        <v>2564.258593</v>
      </c>
      <c r="H24" s="56">
        <v>2523.815431</v>
      </c>
      <c r="I24" s="55" t="s">
        <v>28</v>
      </c>
      <c r="J24" s="35">
        <v>759.39473499999804</v>
      </c>
      <c r="K24" s="56">
        <v>4925.5199739999998</v>
      </c>
      <c r="L24" s="57">
        <v>6855.1200150000004</v>
      </c>
      <c r="M24" s="48">
        <f t="shared" si="0"/>
        <v>0.41810291958663809</v>
      </c>
      <c r="N24" s="38">
        <f t="shared" si="1"/>
        <v>0.58189708041336186</v>
      </c>
      <c r="AE24" s="12"/>
      <c r="AG24" s="13"/>
    </row>
    <row r="25" spans="1:38" ht="14.25" x14ac:dyDescent="0.2">
      <c r="A25" s="49">
        <v>2016</v>
      </c>
      <c r="B25" s="14">
        <v>263100</v>
      </c>
      <c r="C25" s="30">
        <v>80000</v>
      </c>
      <c r="D25" s="31">
        <v>183100</v>
      </c>
      <c r="E25" s="40">
        <v>12665.51647</v>
      </c>
      <c r="F25" s="56">
        <v>6544.7054500000004</v>
      </c>
      <c r="G25" s="56">
        <v>2501.3871989999998</v>
      </c>
      <c r="H25" s="56">
        <v>2436.9138790000002</v>
      </c>
      <c r="I25" s="55" t="s">
        <v>28</v>
      </c>
      <c r="J25" s="35">
        <v>1182.5099420000006</v>
      </c>
      <c r="K25" s="56">
        <v>5012.2788680000003</v>
      </c>
      <c r="L25" s="57">
        <v>7653.2376020000002</v>
      </c>
      <c r="M25" s="48">
        <f t="shared" si="0"/>
        <v>0.39574216178805383</v>
      </c>
      <c r="N25" s="38">
        <f t="shared" si="1"/>
        <v>0.60425783821194612</v>
      </c>
      <c r="AE25" s="12"/>
      <c r="AG25" s="13"/>
    </row>
    <row r="26" spans="1:38" ht="14.25" x14ac:dyDescent="0.2">
      <c r="A26" s="49">
        <v>2017</v>
      </c>
      <c r="B26" s="14">
        <v>263700</v>
      </c>
      <c r="C26" s="30">
        <v>78300</v>
      </c>
      <c r="D26" s="31">
        <v>185400</v>
      </c>
      <c r="E26" s="40">
        <v>13848.212855</v>
      </c>
      <c r="F26" s="56">
        <v>7377.8999400000002</v>
      </c>
      <c r="G26" s="56">
        <v>2458.6372280000001</v>
      </c>
      <c r="H26" s="56">
        <v>2998.1351920000002</v>
      </c>
      <c r="I26" s="55" t="s">
        <v>28</v>
      </c>
      <c r="J26" s="35">
        <v>1013.5404949999993</v>
      </c>
      <c r="K26" s="56">
        <v>5602.5931309999996</v>
      </c>
      <c r="L26" s="57">
        <v>8245.6197240000001</v>
      </c>
      <c r="M26" s="48">
        <f t="shared" si="0"/>
        <v>0.40457156383014015</v>
      </c>
      <c r="N26" s="38">
        <f t="shared" si="1"/>
        <v>0.59542843616985985</v>
      </c>
      <c r="AE26" s="12"/>
      <c r="AG26" s="13"/>
    </row>
    <row r="27" spans="1:38" ht="14.25" x14ac:dyDescent="0.2">
      <c r="A27" s="49">
        <v>2018</v>
      </c>
      <c r="B27" s="14">
        <v>263200</v>
      </c>
      <c r="C27" s="30">
        <v>78200</v>
      </c>
      <c r="D27" s="31">
        <v>185000</v>
      </c>
      <c r="E27" s="40">
        <v>15275.524114</v>
      </c>
      <c r="F27" s="56">
        <v>8293.3902190000008</v>
      </c>
      <c r="G27" s="56">
        <v>2595.7329399999999</v>
      </c>
      <c r="H27" s="56">
        <v>3255.486762</v>
      </c>
      <c r="I27" s="55" t="s">
        <v>28</v>
      </c>
      <c r="J27" s="35">
        <v>1130.9141929999987</v>
      </c>
      <c r="K27" s="56">
        <v>5813.6484460000001</v>
      </c>
      <c r="L27" s="57">
        <v>9461.8756680000006</v>
      </c>
      <c r="M27" s="48">
        <f t="shared" si="0"/>
        <v>0.38058585765131281</v>
      </c>
      <c r="N27" s="38">
        <f t="shared" si="1"/>
        <v>0.61941414234868719</v>
      </c>
      <c r="AE27" s="12"/>
      <c r="AG27" s="13"/>
      <c r="AK27" s="13"/>
      <c r="AL27" s="13"/>
    </row>
    <row r="28" spans="1:38" x14ac:dyDescent="0.2">
      <c r="A28" s="49">
        <v>2019</v>
      </c>
      <c r="B28" s="14">
        <v>261900</v>
      </c>
      <c r="C28" s="30">
        <v>78500</v>
      </c>
      <c r="D28" s="31">
        <v>183400</v>
      </c>
      <c r="E28" s="40">
        <v>15977.213820999999</v>
      </c>
      <c r="F28" s="56">
        <v>8845.7045569999991</v>
      </c>
      <c r="G28" s="56">
        <v>2697.606796</v>
      </c>
      <c r="H28" s="56">
        <v>3287.5121199999999</v>
      </c>
      <c r="I28" s="55" t="s">
        <v>28</v>
      </c>
      <c r="J28" s="35">
        <v>1146.3903480000008</v>
      </c>
      <c r="K28" s="56">
        <v>6037.9687290000002</v>
      </c>
      <c r="L28" s="57">
        <v>9939.2450919999992</v>
      </c>
      <c r="M28" s="48">
        <f t="shared" si="0"/>
        <v>0.37791124263880504</v>
      </c>
      <c r="N28" s="38">
        <f t="shared" si="1"/>
        <v>0.62208875736119496</v>
      </c>
      <c r="P28" s="52"/>
      <c r="AE28" s="2"/>
    </row>
    <row r="29" spans="1:38" ht="14.25" customHeight="1" x14ac:dyDescent="0.2">
      <c r="A29" s="49">
        <v>2020</v>
      </c>
      <c r="B29" s="14">
        <v>258300</v>
      </c>
      <c r="C29" s="31">
        <v>73900</v>
      </c>
      <c r="D29" s="31">
        <v>184400</v>
      </c>
      <c r="E29" s="40">
        <v>16380.639394</v>
      </c>
      <c r="F29" s="56">
        <v>8879.9411319999999</v>
      </c>
      <c r="G29" s="56">
        <v>2692.468316</v>
      </c>
      <c r="H29" s="56">
        <v>3303.9928570000002</v>
      </c>
      <c r="I29" s="55">
        <v>488.00524220000005</v>
      </c>
      <c r="J29" s="35">
        <v>1016.2318467999994</v>
      </c>
      <c r="K29" s="56">
        <v>6221.2650510000003</v>
      </c>
      <c r="L29" s="57">
        <v>10159.374342999999</v>
      </c>
      <c r="M29" s="48">
        <f t="shared" si="0"/>
        <v>0.37979378590549789</v>
      </c>
      <c r="N29" s="38">
        <f t="shared" si="1"/>
        <v>0.62020621409450216</v>
      </c>
      <c r="P29" s="52"/>
      <c r="AE29" s="2"/>
    </row>
    <row r="30" spans="1:38" ht="14.25" customHeight="1" x14ac:dyDescent="0.2">
      <c r="A30" s="49">
        <v>2021</v>
      </c>
      <c r="B30" s="14">
        <v>259300</v>
      </c>
      <c r="C30" s="31">
        <v>77100</v>
      </c>
      <c r="D30" s="31">
        <v>182200</v>
      </c>
      <c r="E30" s="40">
        <v>22236.974984</v>
      </c>
      <c r="F30" s="56">
        <v>14594.654703</v>
      </c>
      <c r="G30" s="56">
        <v>2179.7261450000001</v>
      </c>
      <c r="H30" s="56">
        <v>3482.9955190000001</v>
      </c>
      <c r="I30" s="55">
        <v>711.56125288999999</v>
      </c>
      <c r="J30" s="35">
        <v>1268.0373641100014</v>
      </c>
      <c r="K30" s="56">
        <v>6431.6246469999996</v>
      </c>
      <c r="L30" s="57">
        <v>15805.350337</v>
      </c>
      <c r="M30" s="48">
        <f t="shared" si="0"/>
        <v>0.28923109602936986</v>
      </c>
      <c r="N30" s="38">
        <f t="shared" si="1"/>
        <v>0.71076890397063019</v>
      </c>
      <c r="P30" s="52"/>
      <c r="AE30" s="2"/>
    </row>
    <row r="31" spans="1:38" x14ac:dyDescent="0.2">
      <c r="A31" s="49">
        <v>2022</v>
      </c>
      <c r="B31" s="14">
        <v>244900</v>
      </c>
      <c r="C31" s="31">
        <v>72900</v>
      </c>
      <c r="D31" s="31">
        <v>172000</v>
      </c>
      <c r="E31" s="40">
        <v>19640.425488000001</v>
      </c>
      <c r="F31" s="56">
        <v>11983.687562999999</v>
      </c>
      <c r="G31" s="56">
        <v>1989.500084</v>
      </c>
      <c r="H31" s="56">
        <v>3192.3758130000001</v>
      </c>
      <c r="I31" s="55">
        <v>983.02781550000009</v>
      </c>
      <c r="J31" s="35">
        <v>1491.8342125000017</v>
      </c>
      <c r="K31" s="56">
        <v>5259.7243150000004</v>
      </c>
      <c r="L31" s="57">
        <v>14380.701172999999</v>
      </c>
      <c r="M31" s="48">
        <f t="shared" si="0"/>
        <v>0.26780093528083754</v>
      </c>
      <c r="N31" s="38">
        <f>1-M31</f>
        <v>0.73219906471916252</v>
      </c>
      <c r="AE31" s="2"/>
    </row>
    <row r="32" spans="1:38" x14ac:dyDescent="0.2">
      <c r="A32" s="50">
        <v>2023</v>
      </c>
      <c r="B32" s="32">
        <v>232400</v>
      </c>
      <c r="C32" s="33">
        <v>64800</v>
      </c>
      <c r="D32" s="33">
        <v>167600</v>
      </c>
      <c r="E32" s="41">
        <v>20019.845187999999</v>
      </c>
      <c r="F32" s="58">
        <v>12931.236688999999</v>
      </c>
      <c r="G32" s="58">
        <v>2706.773537</v>
      </c>
      <c r="H32" s="58">
        <v>2085.9271800000001</v>
      </c>
      <c r="I32" s="59">
        <v>1013.383777</v>
      </c>
      <c r="J32" s="36">
        <v>1282.5240050000029</v>
      </c>
      <c r="K32" s="58">
        <v>5129.4391210000003</v>
      </c>
      <c r="L32" s="60">
        <v>14890.406067</v>
      </c>
      <c r="M32" s="51">
        <f t="shared" si="0"/>
        <v>0.25621772160728862</v>
      </c>
      <c r="N32" s="39">
        <f>1-M32</f>
        <v>0.74378227839271138</v>
      </c>
      <c r="AD32" s="2"/>
    </row>
    <row r="33" spans="1:30" x14ac:dyDescent="0.2">
      <c r="E33" s="42"/>
      <c r="F33" s="42"/>
      <c r="G33" s="42"/>
      <c r="H33" s="42"/>
      <c r="I33" s="42"/>
      <c r="J33" s="13"/>
      <c r="K33" s="13"/>
      <c r="L33" s="13"/>
      <c r="AD33" s="15"/>
    </row>
    <row r="34" spans="1:30" x14ac:dyDescent="0.2">
      <c r="A34" s="61"/>
      <c r="AD34" s="15"/>
    </row>
    <row r="35" spans="1:30" x14ac:dyDescent="0.2">
      <c r="AD35" s="15"/>
    </row>
    <row r="36" spans="1:30" x14ac:dyDescent="0.2">
      <c r="AD36" s="15"/>
    </row>
    <row r="37" spans="1:30" x14ac:dyDescent="0.2">
      <c r="B37" s="43"/>
      <c r="AD37" s="15"/>
    </row>
    <row r="39" spans="1:30" x14ac:dyDescent="0.2">
      <c r="A39" s="1"/>
      <c r="C39" s="43"/>
      <c r="AD39" s="15"/>
    </row>
    <row r="40" spans="1:30" x14ac:dyDescent="0.2">
      <c r="AD40" s="1"/>
    </row>
    <row r="41" spans="1:30" x14ac:dyDescent="0.2">
      <c r="A41" s="1"/>
      <c r="AD41" s="1"/>
    </row>
    <row r="42" spans="1:30" x14ac:dyDescent="0.2">
      <c r="AD42" s="2"/>
    </row>
    <row r="43" spans="1:30" x14ac:dyDescent="0.2">
      <c r="A43" s="1"/>
      <c r="B43" s="43"/>
      <c r="AD43" s="2"/>
    </row>
    <row r="44" spans="1:30" x14ac:dyDescent="0.2">
      <c r="A44" s="1"/>
      <c r="AD44" s="2"/>
    </row>
    <row r="45" spans="1:30" x14ac:dyDescent="0.2">
      <c r="AD45" s="2"/>
    </row>
    <row r="46" spans="1:30" x14ac:dyDescent="0.2">
      <c r="AD46" s="15"/>
    </row>
    <row r="47" spans="1:30" x14ac:dyDescent="0.2">
      <c r="AD47" s="15"/>
    </row>
    <row r="48" spans="1:30" x14ac:dyDescent="0.2">
      <c r="AD48" s="15"/>
    </row>
    <row r="49" spans="30:30" x14ac:dyDescent="0.2">
      <c r="AD49" s="15"/>
    </row>
    <row r="50" spans="30:30" ht="14.25" x14ac:dyDescent="0.2">
      <c r="AD50" s="16"/>
    </row>
    <row r="51" spans="30:30" x14ac:dyDescent="0.2">
      <c r="AD51" s="2"/>
    </row>
    <row r="52" spans="30:30" x14ac:dyDescent="0.2">
      <c r="AD52" s="2"/>
    </row>
    <row r="53" spans="30:30" x14ac:dyDescent="0.2">
      <c r="AD53" s="2"/>
    </row>
    <row r="54" spans="30:30" x14ac:dyDescent="0.2">
      <c r="AD54" s="2"/>
    </row>
    <row r="55" spans="30:30" x14ac:dyDescent="0.2">
      <c r="AD55" s="2"/>
    </row>
    <row r="56" spans="30:30" x14ac:dyDescent="0.2">
      <c r="AD56" s="2"/>
    </row>
    <row r="57" spans="30:30" x14ac:dyDescent="0.2">
      <c r="AD57" s="2"/>
    </row>
    <row r="58" spans="30:30" ht="14.25" x14ac:dyDescent="0.2">
      <c r="AD58" s="7"/>
    </row>
    <row r="59" spans="30:30" ht="14.25" x14ac:dyDescent="0.2">
      <c r="AD59" s="7"/>
    </row>
    <row r="60" spans="30:30" x14ac:dyDescent="0.2">
      <c r="AD60" s="17"/>
    </row>
    <row r="61" spans="30:30" x14ac:dyDescent="0.2">
      <c r="AD61" s="2"/>
    </row>
    <row r="62" spans="30:30" x14ac:dyDescent="0.2">
      <c r="AD62" s="15"/>
    </row>
    <row r="63" spans="30:30" x14ac:dyDescent="0.2">
      <c r="AD63" s="15"/>
    </row>
    <row r="64" spans="30:30" x14ac:dyDescent="0.2">
      <c r="AD64" s="15"/>
    </row>
    <row r="65" spans="30:30" x14ac:dyDescent="0.2">
      <c r="AD65" s="15"/>
    </row>
    <row r="66" spans="30:30" ht="14.25" x14ac:dyDescent="0.2">
      <c r="AD66" s="16"/>
    </row>
    <row r="67" spans="30:30" x14ac:dyDescent="0.2">
      <c r="AD67" s="2"/>
    </row>
    <row r="68" spans="30:30" x14ac:dyDescent="0.2">
      <c r="AD68" s="2"/>
    </row>
    <row r="69" spans="30:30" x14ac:dyDescent="0.2">
      <c r="AD69" s="2"/>
    </row>
    <row r="70" spans="30:30" x14ac:dyDescent="0.2">
      <c r="AD70" s="2"/>
    </row>
    <row r="71" spans="30:30" x14ac:dyDescent="0.2">
      <c r="AD71" s="2"/>
    </row>
    <row r="72" spans="30:30" x14ac:dyDescent="0.2">
      <c r="AD72" s="2"/>
    </row>
    <row r="73" spans="30:30" x14ac:dyDescent="0.2">
      <c r="AD73" s="2"/>
    </row>
    <row r="74" spans="30:30" x14ac:dyDescent="0.2">
      <c r="AD74" s="2"/>
    </row>
    <row r="75" spans="30:30" x14ac:dyDescent="0.2">
      <c r="AD75" s="2"/>
    </row>
    <row r="76" spans="30:30" x14ac:dyDescent="0.2">
      <c r="AD76" s="2"/>
    </row>
    <row r="77" spans="30:30" x14ac:dyDescent="0.2">
      <c r="AD77" s="2"/>
    </row>
    <row r="78" spans="30:30" x14ac:dyDescent="0.2">
      <c r="AD78" s="2"/>
    </row>
    <row r="79" spans="30:30" x14ac:dyDescent="0.2">
      <c r="AD79" s="2"/>
    </row>
    <row r="80" spans="30:30" x14ac:dyDescent="0.2">
      <c r="AD80" s="2"/>
    </row>
    <row r="81" spans="30:30" x14ac:dyDescent="0.2">
      <c r="AD81" s="2"/>
    </row>
    <row r="82" spans="30:30" x14ac:dyDescent="0.2">
      <c r="AD82" s="2"/>
    </row>
    <row r="83" spans="30:30" x14ac:dyDescent="0.2">
      <c r="AD83" s="2"/>
    </row>
    <row r="84" spans="30:30" x14ac:dyDescent="0.2">
      <c r="AD84" s="2"/>
    </row>
    <row r="85" spans="30:30" x14ac:dyDescent="0.2">
      <c r="AD85" s="2"/>
    </row>
    <row r="86" spans="30:30" x14ac:dyDescent="0.2">
      <c r="AD86" s="15"/>
    </row>
    <row r="87" spans="30:30" x14ac:dyDescent="0.2">
      <c r="AD87" s="15"/>
    </row>
    <row r="88" spans="30:30" x14ac:dyDescent="0.2">
      <c r="AD88" s="15"/>
    </row>
    <row r="89" spans="30:30" x14ac:dyDescent="0.2">
      <c r="AD89" s="15"/>
    </row>
    <row r="90" spans="30:30" x14ac:dyDescent="0.2">
      <c r="AD90" s="15"/>
    </row>
    <row r="91" spans="30:30" ht="14.25" x14ac:dyDescent="0.2">
      <c r="AD91" s="16"/>
    </row>
    <row r="92" spans="30:30" x14ac:dyDescent="0.2">
      <c r="AD92" s="2"/>
    </row>
    <row r="93" spans="30:30" x14ac:dyDescent="0.2">
      <c r="AD93" s="2"/>
    </row>
    <row r="94" spans="30:30" x14ac:dyDescent="0.2">
      <c r="AD94" s="2"/>
    </row>
    <row r="95" spans="30:30" x14ac:dyDescent="0.2">
      <c r="AD95" s="2"/>
    </row>
    <row r="96" spans="30:30" x14ac:dyDescent="0.2">
      <c r="AD96" s="2"/>
    </row>
    <row r="97" spans="30:30" x14ac:dyDescent="0.2">
      <c r="AD97" s="2"/>
    </row>
    <row r="98" spans="30:30" x14ac:dyDescent="0.2">
      <c r="AD98" s="2"/>
    </row>
    <row r="99" spans="30:30" ht="14.25" x14ac:dyDescent="0.2">
      <c r="AD99" s="7"/>
    </row>
    <row r="100" spans="30:30" ht="14.25" x14ac:dyDescent="0.2">
      <c r="AD100" s="7"/>
    </row>
    <row r="101" spans="30:30" x14ac:dyDescent="0.2">
      <c r="AD101" s="17"/>
    </row>
    <row r="102" spans="30:30" x14ac:dyDescent="0.2">
      <c r="AD102" s="2"/>
    </row>
    <row r="103" spans="30:30" x14ac:dyDescent="0.2">
      <c r="AD103" s="15"/>
    </row>
    <row r="104" spans="30:30" x14ac:dyDescent="0.2">
      <c r="AD104" s="15"/>
    </row>
    <row r="105" spans="30:30" x14ac:dyDescent="0.2">
      <c r="AD105" s="15"/>
    </row>
    <row r="106" spans="30:30" x14ac:dyDescent="0.2">
      <c r="AD106" s="15"/>
    </row>
    <row r="107" spans="30:30" ht="14.25" x14ac:dyDescent="0.2">
      <c r="AD107" s="16"/>
    </row>
    <row r="108" spans="30:30" x14ac:dyDescent="0.2">
      <c r="AD108" s="1"/>
    </row>
    <row r="109" spans="30:30" x14ac:dyDescent="0.2">
      <c r="AD109" s="1"/>
    </row>
    <row r="110" spans="30:30" x14ac:dyDescent="0.2">
      <c r="AD110" s="1"/>
    </row>
    <row r="111" spans="30:30" x14ac:dyDescent="0.2">
      <c r="AD111" s="1"/>
    </row>
    <row r="112" spans="30:30" x14ac:dyDescent="0.2">
      <c r="AD112" s="1"/>
    </row>
    <row r="113" spans="30:30" x14ac:dyDescent="0.2">
      <c r="AD113" s="1"/>
    </row>
    <row r="114" spans="30:30" x14ac:dyDescent="0.2">
      <c r="AD114" s="1"/>
    </row>
    <row r="115" spans="30:30" x14ac:dyDescent="0.2">
      <c r="AD115" s="1"/>
    </row>
    <row r="116" spans="30:30" x14ac:dyDescent="0.2">
      <c r="AD116" s="1"/>
    </row>
    <row r="117" spans="30:30" x14ac:dyDescent="0.2">
      <c r="AD117" s="1"/>
    </row>
    <row r="118" spans="30:30" x14ac:dyDescent="0.2">
      <c r="AD118" s="1"/>
    </row>
    <row r="119" spans="30:30" x14ac:dyDescent="0.2">
      <c r="AD119" s="1"/>
    </row>
    <row r="120" spans="30:30" x14ac:dyDescent="0.2">
      <c r="AD120" s="1"/>
    </row>
    <row r="121" spans="30:30" x14ac:dyDescent="0.2">
      <c r="AD121" s="1"/>
    </row>
    <row r="122" spans="30:30" x14ac:dyDescent="0.2">
      <c r="AD122" s="3"/>
    </row>
    <row r="123" spans="30:30" x14ac:dyDescent="0.2">
      <c r="AD123" s="1"/>
    </row>
    <row r="125" spans="30:30" x14ac:dyDescent="0.2">
      <c r="AD125" s="1"/>
    </row>
    <row r="126" spans="30:30" x14ac:dyDescent="0.2">
      <c r="AD126" s="1"/>
    </row>
    <row r="127" spans="30:30" x14ac:dyDescent="0.2">
      <c r="AD127" s="1"/>
    </row>
    <row r="128" spans="30:30" x14ac:dyDescent="0.2">
      <c r="AD128" s="1"/>
    </row>
    <row r="129" spans="30:30" x14ac:dyDescent="0.2">
      <c r="AD129" s="1"/>
    </row>
    <row r="130" spans="30:30" x14ac:dyDescent="0.2">
      <c r="AD130" s="1"/>
    </row>
    <row r="131" spans="30:30" x14ac:dyDescent="0.2">
      <c r="AD131" s="1"/>
    </row>
    <row r="132" spans="30:30" ht="14.25" x14ac:dyDescent="0.2">
      <c r="AD132" s="16"/>
    </row>
    <row r="133" spans="30:30" ht="14.25" x14ac:dyDescent="0.2">
      <c r="AD133" s="16"/>
    </row>
    <row r="134" spans="30:30" ht="14.25" x14ac:dyDescent="0.2">
      <c r="AD134" s="16"/>
    </row>
  </sheetData>
  <mergeCells count="5">
    <mergeCell ref="B4:D4"/>
    <mergeCell ref="K5:L5"/>
    <mergeCell ref="M5:N5"/>
    <mergeCell ref="E4:L4"/>
    <mergeCell ref="M4:N4"/>
  </mergeCells>
  <phoneticPr fontId="17" type="noConversion"/>
  <pageMargins left="0.75" right="0.75" top="1" bottom="1" header="0.5" footer="0.5"/>
  <pageSetup paperSize="9" scale="25" orientation="landscape" verticalDpi="300" r:id="rId1"/>
  <headerFooter alignWithMargins="0">
    <oddHeader>&amp;C&amp;"Verdana,Regular"&amp;K000000[IN CONFIDENCE]&amp;1#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D088-51D9-432F-987A-C6D01F161BA4}">
  <dimension ref="B1:T30"/>
  <sheetViews>
    <sheetView topLeftCell="A20" workbookViewId="0">
      <selection activeCell="D35" sqref="D35"/>
    </sheetView>
  </sheetViews>
  <sheetFormatPr defaultRowHeight="15" x14ac:dyDescent="0.25"/>
  <cols>
    <col min="1" max="1" width="9.140625" style="70"/>
    <col min="2" max="2" width="10.140625" style="70" bestFit="1" customWidth="1"/>
    <col min="3" max="3" width="9.140625" style="70"/>
    <col min="4" max="4" width="18.7109375" style="70" bestFit="1" customWidth="1"/>
    <col min="5" max="5" width="11.5703125" style="70" bestFit="1" customWidth="1"/>
    <col min="6" max="6" width="9.140625" style="70"/>
    <col min="7" max="7" width="9.5703125" style="70" bestFit="1" customWidth="1"/>
    <col min="8" max="12" width="9.140625" style="70"/>
    <col min="13" max="13" width="9.5703125" style="70" bestFit="1" customWidth="1"/>
    <col min="14" max="16384" width="9.140625" style="70"/>
  </cols>
  <sheetData>
    <row r="1" spans="2:13" ht="15.75" thickBot="1" x14ac:dyDescent="0.3"/>
    <row r="2" spans="2:13" ht="15.75" thickBot="1" x14ac:dyDescent="0.3">
      <c r="B2" s="112"/>
      <c r="C2" s="115" t="s">
        <v>47</v>
      </c>
      <c r="D2" s="116"/>
      <c r="E2" s="116"/>
      <c r="F2" s="116"/>
      <c r="G2" s="116"/>
      <c r="H2" s="116"/>
      <c r="I2" s="116"/>
      <c r="J2" s="116"/>
      <c r="K2" s="116"/>
      <c r="L2" s="116"/>
      <c r="M2" s="83"/>
    </row>
    <row r="3" spans="2:13" ht="15.75" thickBot="1" x14ac:dyDescent="0.3">
      <c r="B3" s="113"/>
      <c r="C3" s="117" t="s">
        <v>46</v>
      </c>
      <c r="D3" s="118"/>
      <c r="E3" s="118"/>
      <c r="F3" s="119"/>
      <c r="G3" s="86"/>
      <c r="H3" s="86"/>
      <c r="I3" s="117" t="s">
        <v>45</v>
      </c>
      <c r="J3" s="118"/>
      <c r="K3" s="118"/>
      <c r="L3" s="118"/>
      <c r="M3" s="83"/>
    </row>
    <row r="4" spans="2:13" ht="45.75" thickBot="1" x14ac:dyDescent="0.3">
      <c r="B4" s="113"/>
      <c r="C4" s="85" t="s">
        <v>44</v>
      </c>
      <c r="D4" s="85" t="s">
        <v>43</v>
      </c>
      <c r="E4" s="85" t="s">
        <v>42</v>
      </c>
      <c r="F4" s="85" t="s">
        <v>41</v>
      </c>
      <c r="G4" s="85"/>
      <c r="H4" s="85"/>
      <c r="I4" s="85" t="s">
        <v>44</v>
      </c>
      <c r="J4" s="85" t="s">
        <v>43</v>
      </c>
      <c r="K4" s="85" t="s">
        <v>42</v>
      </c>
      <c r="L4" s="84" t="s">
        <v>41</v>
      </c>
      <c r="M4" s="83"/>
    </row>
    <row r="5" spans="2:13" ht="15.75" thickBot="1" x14ac:dyDescent="0.3">
      <c r="B5" s="114"/>
      <c r="C5" s="85" t="s">
        <v>40</v>
      </c>
      <c r="D5" s="85" t="s">
        <v>40</v>
      </c>
      <c r="E5" s="85" t="s">
        <v>40</v>
      </c>
      <c r="F5" s="85" t="s">
        <v>40</v>
      </c>
      <c r="G5" s="85"/>
      <c r="H5" s="85"/>
      <c r="I5" s="85" t="s">
        <v>40</v>
      </c>
      <c r="J5" s="85" t="s">
        <v>40</v>
      </c>
      <c r="K5" s="85" t="s">
        <v>40</v>
      </c>
      <c r="L5" s="84" t="s">
        <v>40</v>
      </c>
      <c r="M5" s="83"/>
    </row>
    <row r="6" spans="2:13" ht="15.75" thickBot="1" x14ac:dyDescent="0.3">
      <c r="B6" s="82">
        <v>20150331</v>
      </c>
      <c r="C6" s="81">
        <v>42652</v>
      </c>
      <c r="D6" s="81">
        <v>4512.88</v>
      </c>
      <c r="E6" s="81">
        <v>5971.74</v>
      </c>
      <c r="F6" s="81">
        <v>16037.97</v>
      </c>
      <c r="G6" s="81"/>
      <c r="H6" s="81"/>
      <c r="I6" s="81">
        <v>284131</v>
      </c>
      <c r="J6" s="81">
        <v>6890.03</v>
      </c>
      <c r="K6" s="81">
        <v>9844.7800000000007</v>
      </c>
      <c r="L6" s="80">
        <v>26094.13</v>
      </c>
      <c r="M6" s="76"/>
    </row>
    <row r="7" spans="2:13" ht="15.75" thickBot="1" x14ac:dyDescent="0.3">
      <c r="B7" s="82">
        <v>20160331</v>
      </c>
      <c r="C7" s="81">
        <v>41615</v>
      </c>
      <c r="D7" s="81">
        <v>4820.76</v>
      </c>
      <c r="E7" s="81">
        <v>6125.3</v>
      </c>
      <c r="F7" s="81">
        <v>16892.93</v>
      </c>
      <c r="G7" s="78"/>
      <c r="H7" s="78"/>
      <c r="I7" s="81">
        <v>297995</v>
      </c>
      <c r="J7" s="81">
        <v>7099.53</v>
      </c>
      <c r="K7" s="81">
        <v>10202.709999999999</v>
      </c>
      <c r="L7" s="80">
        <v>28903.14</v>
      </c>
      <c r="M7" s="76"/>
    </row>
    <row r="8" spans="2:13" ht="15.75" thickBot="1" x14ac:dyDescent="0.3">
      <c r="B8" s="82">
        <v>20170331</v>
      </c>
      <c r="C8" s="81">
        <v>40339</v>
      </c>
      <c r="D8" s="81">
        <v>4412.67</v>
      </c>
      <c r="E8" s="81">
        <v>5924.52</v>
      </c>
      <c r="F8" s="81">
        <v>18002.71</v>
      </c>
      <c r="G8" s="78"/>
      <c r="H8" s="78"/>
      <c r="I8" s="81">
        <v>309514</v>
      </c>
      <c r="J8" s="81">
        <v>7759.3</v>
      </c>
      <c r="K8" s="81">
        <v>10722.31</v>
      </c>
      <c r="L8" s="80">
        <v>31180.45</v>
      </c>
      <c r="M8" s="76"/>
    </row>
    <row r="9" spans="2:13" ht="15.75" thickBot="1" x14ac:dyDescent="0.3">
      <c r="B9" s="82">
        <v>20180331</v>
      </c>
      <c r="C9" s="81">
        <v>41618</v>
      </c>
      <c r="D9" s="81">
        <v>5364.56</v>
      </c>
      <c r="E9" s="81">
        <v>6471.58</v>
      </c>
      <c r="F9" s="81">
        <v>18995.84</v>
      </c>
      <c r="G9" s="78"/>
      <c r="H9" s="78"/>
      <c r="I9" s="81">
        <v>323691</v>
      </c>
      <c r="J9" s="81">
        <v>8107.22</v>
      </c>
      <c r="K9" s="81">
        <v>11308.21</v>
      </c>
      <c r="L9" s="80">
        <v>33992.26</v>
      </c>
      <c r="M9" s="76"/>
    </row>
    <row r="10" spans="2:13" ht="15.75" thickBot="1" x14ac:dyDescent="0.3">
      <c r="B10" s="82">
        <v>20190331</v>
      </c>
      <c r="C10" s="81">
        <v>44221</v>
      </c>
      <c r="D10" s="81">
        <v>6070.64</v>
      </c>
      <c r="E10" s="81">
        <v>7757.79</v>
      </c>
      <c r="F10" s="81">
        <v>20429.52</v>
      </c>
      <c r="G10" s="78"/>
      <c r="H10" s="78"/>
      <c r="I10" s="81">
        <v>352713</v>
      </c>
      <c r="J10" s="81">
        <v>11172.66</v>
      </c>
      <c r="K10" s="81">
        <v>14982.64</v>
      </c>
      <c r="L10" s="80">
        <v>37434.769999999997</v>
      </c>
      <c r="M10" s="76"/>
    </row>
    <row r="11" spans="2:13" ht="15.75" thickBot="1" x14ac:dyDescent="0.3">
      <c r="B11" s="82">
        <v>20200331</v>
      </c>
      <c r="C11" s="81">
        <v>44143</v>
      </c>
      <c r="D11" s="81">
        <v>6991.41</v>
      </c>
      <c r="E11" s="81">
        <v>8288.48</v>
      </c>
      <c r="F11" s="81">
        <v>21458.54</v>
      </c>
      <c r="G11" s="78"/>
      <c r="H11" s="78"/>
      <c r="I11" s="81">
        <v>364238</v>
      </c>
      <c r="J11" s="81">
        <v>7199.54</v>
      </c>
      <c r="K11" s="81">
        <v>11257.07</v>
      </c>
      <c r="L11" s="80">
        <v>40946.019999999997</v>
      </c>
      <c r="M11" s="76"/>
    </row>
    <row r="12" spans="2:13" ht="15.75" thickBot="1" x14ac:dyDescent="0.3">
      <c r="B12" s="82">
        <v>20210331</v>
      </c>
      <c r="C12" s="81">
        <v>52023</v>
      </c>
      <c r="D12" s="81">
        <v>4406.42</v>
      </c>
      <c r="E12" s="81">
        <v>5916.13</v>
      </c>
      <c r="F12" s="81">
        <v>22617.94</v>
      </c>
      <c r="G12" s="78"/>
      <c r="H12" s="78"/>
      <c r="I12" s="81">
        <v>390658</v>
      </c>
      <c r="J12" s="81">
        <v>10420.81</v>
      </c>
      <c r="K12" s="81">
        <v>12185.57</v>
      </c>
      <c r="L12" s="80">
        <v>42381.73</v>
      </c>
      <c r="M12" s="76"/>
    </row>
    <row r="13" spans="2:13" ht="15.75" thickBot="1" x14ac:dyDescent="0.3">
      <c r="B13" s="82">
        <v>20220331</v>
      </c>
      <c r="C13" s="81">
        <v>55574</v>
      </c>
      <c r="D13" s="81">
        <v>5826.74</v>
      </c>
      <c r="E13" s="81">
        <v>7941.34</v>
      </c>
      <c r="F13" s="81">
        <v>24520.54</v>
      </c>
      <c r="G13" s="78"/>
      <c r="H13" s="78"/>
      <c r="I13" s="81">
        <v>403130</v>
      </c>
      <c r="J13" s="81">
        <v>10040.81</v>
      </c>
      <c r="K13" s="81">
        <v>15812.51</v>
      </c>
      <c r="L13" s="80">
        <v>48040.33</v>
      </c>
      <c r="M13" s="76"/>
    </row>
    <row r="14" spans="2:13" ht="15.75" thickBot="1" x14ac:dyDescent="0.3">
      <c r="B14" s="82">
        <v>20230331</v>
      </c>
      <c r="C14" s="81">
        <v>57112</v>
      </c>
      <c r="D14" s="81">
        <v>8751.2199999999993</v>
      </c>
      <c r="E14" s="81">
        <v>12564.6</v>
      </c>
      <c r="F14" s="81">
        <v>28086.51</v>
      </c>
      <c r="G14" s="78"/>
      <c r="H14" s="78"/>
      <c r="I14" s="81">
        <v>404217</v>
      </c>
      <c r="J14" s="81">
        <v>11196.82</v>
      </c>
      <c r="K14" s="81">
        <v>16080.7</v>
      </c>
      <c r="L14" s="80">
        <v>52237.7</v>
      </c>
      <c r="M14" s="76"/>
    </row>
    <row r="15" spans="2:13" x14ac:dyDescent="0.25">
      <c r="B15" s="79">
        <v>20240331</v>
      </c>
      <c r="C15" s="78">
        <v>60605</v>
      </c>
      <c r="D15" s="78">
        <v>7316.86</v>
      </c>
      <c r="E15" s="78">
        <v>8839.7800000000007</v>
      </c>
      <c r="F15" s="78">
        <v>26151.72</v>
      </c>
      <c r="G15" s="78"/>
      <c r="H15" s="78"/>
      <c r="I15" s="78">
        <v>384948</v>
      </c>
      <c r="J15" s="78">
        <v>16752.77</v>
      </c>
      <c r="K15" s="78">
        <v>15928.57</v>
      </c>
      <c r="L15" s="77">
        <v>48610.16</v>
      </c>
      <c r="M15" s="76"/>
    </row>
    <row r="18" spans="3:20" x14ac:dyDescent="0.25">
      <c r="D18" s="70" t="s">
        <v>39</v>
      </c>
      <c r="H18" s="70" t="s">
        <v>36</v>
      </c>
    </row>
    <row r="19" spans="3:20" x14ac:dyDescent="0.25">
      <c r="D19" s="70" t="s">
        <v>38</v>
      </c>
      <c r="E19" s="70" t="s">
        <v>37</v>
      </c>
    </row>
    <row r="20" spans="3:20" x14ac:dyDescent="0.25">
      <c r="C20" s="70">
        <v>2015</v>
      </c>
      <c r="D20" s="70">
        <f t="shared" ref="D20:D29" si="0">E6-D6</f>
        <v>1458.8599999999997</v>
      </c>
      <c r="E20" s="70">
        <f t="shared" ref="E20:E29" si="1">K6-J6</f>
        <v>2954.7500000000009</v>
      </c>
      <c r="F20" s="70">
        <f t="shared" ref="F20:F26" si="2">E20*0.05</f>
        <v>147.73750000000004</v>
      </c>
      <c r="H20" s="70">
        <f t="array" ref="H20:H29">TRANSPOSE(K30:T30)</f>
        <v>245.65</v>
      </c>
      <c r="I20" s="73">
        <f t="shared" ref="I20:I29" si="3">F20/(H20*1000)</f>
        <v>6.0141461428862223E-4</v>
      </c>
    </row>
    <row r="21" spans="3:20" x14ac:dyDescent="0.25">
      <c r="C21" s="70">
        <v>2016</v>
      </c>
      <c r="D21" s="70">
        <f t="shared" si="0"/>
        <v>1304.54</v>
      </c>
      <c r="E21" s="70">
        <f t="shared" si="1"/>
        <v>3103.1799999999994</v>
      </c>
      <c r="F21" s="70">
        <f t="shared" si="2"/>
        <v>155.15899999999999</v>
      </c>
      <c r="H21" s="70">
        <v>258.74</v>
      </c>
      <c r="I21" s="73">
        <f t="shared" si="3"/>
        <v>5.9967148488830483E-4</v>
      </c>
    </row>
    <row r="22" spans="3:20" x14ac:dyDescent="0.25">
      <c r="C22" s="70">
        <v>2017</v>
      </c>
      <c r="D22" s="70">
        <f t="shared" si="0"/>
        <v>1511.8500000000004</v>
      </c>
      <c r="E22" s="70">
        <f t="shared" si="1"/>
        <v>2963.0099999999993</v>
      </c>
      <c r="F22" s="70">
        <f t="shared" si="2"/>
        <v>148.15049999999997</v>
      </c>
      <c r="H22" s="70">
        <v>275.56799999999998</v>
      </c>
      <c r="I22" s="73">
        <f t="shared" si="3"/>
        <v>5.3761866399581939E-4</v>
      </c>
    </row>
    <row r="23" spans="3:20" x14ac:dyDescent="0.25">
      <c r="C23" s="70">
        <v>2018</v>
      </c>
      <c r="D23" s="70">
        <f t="shared" si="0"/>
        <v>1107.0199999999995</v>
      </c>
      <c r="E23" s="70">
        <f t="shared" si="1"/>
        <v>3200.9899999999989</v>
      </c>
      <c r="F23" s="70">
        <f t="shared" si="2"/>
        <v>160.04949999999997</v>
      </c>
      <c r="H23" s="70">
        <v>295.56900000000002</v>
      </c>
      <c r="I23" s="73">
        <f t="shared" si="3"/>
        <v>5.4149623269016697E-4</v>
      </c>
    </row>
    <row r="24" spans="3:20" x14ac:dyDescent="0.25">
      <c r="C24" s="70">
        <v>2019</v>
      </c>
      <c r="D24" s="70">
        <f t="shared" si="0"/>
        <v>1687.1499999999996</v>
      </c>
      <c r="E24" s="70">
        <f t="shared" si="1"/>
        <v>3809.9799999999996</v>
      </c>
      <c r="F24" s="70">
        <f t="shared" si="2"/>
        <v>190.499</v>
      </c>
      <c r="H24" s="70">
        <v>310.149</v>
      </c>
      <c r="I24" s="73">
        <f t="shared" si="3"/>
        <v>6.1421768246874885E-4</v>
      </c>
    </row>
    <row r="25" spans="3:20" x14ac:dyDescent="0.25">
      <c r="C25" s="70">
        <v>2020</v>
      </c>
      <c r="D25" s="70">
        <f t="shared" si="0"/>
        <v>1297.0699999999997</v>
      </c>
      <c r="E25" s="70">
        <f t="shared" si="1"/>
        <v>4057.5299999999997</v>
      </c>
      <c r="F25" s="70">
        <f t="shared" si="2"/>
        <v>202.87649999999999</v>
      </c>
      <c r="H25" s="70">
        <v>317.38200000000001</v>
      </c>
      <c r="I25" s="73">
        <f t="shared" si="3"/>
        <v>6.3921867024594966E-4</v>
      </c>
    </row>
    <row r="26" spans="3:20" x14ac:dyDescent="0.25">
      <c r="C26" s="70">
        <v>2021</v>
      </c>
      <c r="D26" s="70">
        <f t="shared" si="0"/>
        <v>1509.71</v>
      </c>
      <c r="E26" s="70">
        <f t="shared" si="1"/>
        <v>1764.7600000000002</v>
      </c>
      <c r="F26" s="70">
        <f t="shared" si="2"/>
        <v>88.238000000000014</v>
      </c>
      <c r="H26" s="70">
        <v>342.98899999999998</v>
      </c>
      <c r="I26" s="73">
        <f t="shared" si="3"/>
        <v>2.572618946963314E-4</v>
      </c>
    </row>
    <row r="27" spans="3:20" x14ac:dyDescent="0.25">
      <c r="C27" s="70">
        <v>2022</v>
      </c>
      <c r="D27" s="70">
        <f t="shared" si="0"/>
        <v>2114.6000000000004</v>
      </c>
      <c r="E27" s="70">
        <f t="shared" si="1"/>
        <v>5771.7000000000007</v>
      </c>
      <c r="F27" s="70">
        <f>E27*0.11</f>
        <v>634.88700000000006</v>
      </c>
      <c r="H27" s="70">
        <v>363.88200000000001</v>
      </c>
      <c r="I27" s="73">
        <f t="shared" si="3"/>
        <v>1.7447606641713524E-3</v>
      </c>
    </row>
    <row r="28" spans="3:20" x14ac:dyDescent="0.25">
      <c r="C28" s="70">
        <v>2023</v>
      </c>
      <c r="D28" s="70">
        <f t="shared" si="0"/>
        <v>3813.380000000001</v>
      </c>
      <c r="E28" s="70">
        <f t="shared" si="1"/>
        <v>4883.880000000001</v>
      </c>
      <c r="F28" s="70">
        <f>E28*0.11</f>
        <v>537.22680000000014</v>
      </c>
      <c r="H28" s="70">
        <v>395.56299999999999</v>
      </c>
      <c r="I28" s="73">
        <f t="shared" si="3"/>
        <v>1.3581320800984929E-3</v>
      </c>
      <c r="K28" s="75">
        <v>2015</v>
      </c>
      <c r="L28" s="75">
        <v>2016</v>
      </c>
      <c r="M28" s="75">
        <v>2017</v>
      </c>
      <c r="N28" s="75">
        <v>2018</v>
      </c>
      <c r="O28" s="75">
        <v>2019</v>
      </c>
      <c r="P28" s="75">
        <v>2020</v>
      </c>
      <c r="Q28" s="75">
        <v>2021</v>
      </c>
      <c r="R28" s="75">
        <v>2022</v>
      </c>
      <c r="S28" s="75">
        <v>2023</v>
      </c>
      <c r="T28" s="74">
        <v>2024</v>
      </c>
    </row>
    <row r="29" spans="3:20" x14ac:dyDescent="0.25">
      <c r="C29" s="70">
        <v>2024</v>
      </c>
      <c r="D29" s="70">
        <f t="shared" si="0"/>
        <v>1522.920000000001</v>
      </c>
      <c r="E29" s="70">
        <f t="shared" si="1"/>
        <v>-824.20000000000073</v>
      </c>
      <c r="F29" s="70">
        <f>E29*0.11</f>
        <v>-90.662000000000077</v>
      </c>
      <c r="H29" s="70">
        <v>413.06200000000001</v>
      </c>
      <c r="I29" s="73">
        <f t="shared" si="3"/>
        <v>-2.1948763139673967E-4</v>
      </c>
      <c r="K29" s="72">
        <v>221.93</v>
      </c>
      <c r="L29" s="72">
        <v>230.33600000000001</v>
      </c>
      <c r="M29" s="72">
        <v>238.477</v>
      </c>
      <c r="N29" s="72">
        <v>246.84</v>
      </c>
      <c r="O29" s="72">
        <v>254.863</v>
      </c>
      <c r="P29" s="72">
        <v>252.822</v>
      </c>
      <c r="Q29" s="72">
        <v>268.22899999999998</v>
      </c>
      <c r="R29" s="72">
        <v>270.09500000000003</v>
      </c>
      <c r="S29" s="72">
        <v>278.19600000000003</v>
      </c>
      <c r="T29" s="71">
        <v>277.60300000000001</v>
      </c>
    </row>
    <row r="30" spans="3:20" x14ac:dyDescent="0.25">
      <c r="K30" s="72">
        <v>245.65</v>
      </c>
      <c r="L30" s="72">
        <v>258.74</v>
      </c>
      <c r="M30" s="72">
        <v>275.56799999999998</v>
      </c>
      <c r="N30" s="72">
        <v>295.56900000000002</v>
      </c>
      <c r="O30" s="72">
        <v>310.149</v>
      </c>
      <c r="P30" s="72">
        <v>317.38200000000001</v>
      </c>
      <c r="Q30" s="72">
        <v>342.98899999999998</v>
      </c>
      <c r="R30" s="72">
        <v>363.88200000000001</v>
      </c>
      <c r="S30" s="72">
        <v>395.56299999999999</v>
      </c>
      <c r="T30" s="71">
        <v>413.06200000000001</v>
      </c>
    </row>
  </sheetData>
  <mergeCells count="4">
    <mergeCell ref="B2:B5"/>
    <mergeCell ref="C2:L2"/>
    <mergeCell ref="C3:F3"/>
    <mergeCell ref="I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8DE1-A895-4823-BC6B-6A195DDF3FB1}">
  <dimension ref="C2:V30"/>
  <sheetViews>
    <sheetView topLeftCell="E13" workbookViewId="0">
      <selection activeCell="U3" sqref="U3"/>
    </sheetView>
  </sheetViews>
  <sheetFormatPr defaultRowHeight="15" x14ac:dyDescent="0.25"/>
  <cols>
    <col min="1" max="11" width="9.140625" style="70"/>
    <col min="12" max="12" width="11.5703125" style="70" bestFit="1" customWidth="1"/>
    <col min="13" max="16384" width="9.140625" style="70"/>
  </cols>
  <sheetData>
    <row r="2" spans="3:22" ht="150" x14ac:dyDescent="0.25">
      <c r="C2" s="87"/>
      <c r="D2" s="87" t="s">
        <v>50</v>
      </c>
      <c r="E2" s="87"/>
      <c r="F2" s="87"/>
      <c r="G2" s="87" t="s">
        <v>51</v>
      </c>
      <c r="H2" s="87" t="s">
        <v>52</v>
      </c>
      <c r="I2" s="87" t="s">
        <v>53</v>
      </c>
      <c r="J2" s="87" t="s">
        <v>54</v>
      </c>
      <c r="K2" s="87" t="s">
        <v>55</v>
      </c>
      <c r="L2" s="87"/>
      <c r="M2" s="87"/>
      <c r="N2" s="87" t="s">
        <v>56</v>
      </c>
      <c r="O2" s="87" t="s">
        <v>57</v>
      </c>
      <c r="P2" s="87" t="s">
        <v>58</v>
      </c>
      <c r="Q2" s="87" t="s">
        <v>59</v>
      </c>
      <c r="R2" s="87" t="s">
        <v>60</v>
      </c>
      <c r="S2" s="87"/>
      <c r="T2" s="87"/>
      <c r="U2" s="87" t="s">
        <v>61</v>
      </c>
      <c r="V2" s="87" t="s">
        <v>62</v>
      </c>
    </row>
    <row r="3" spans="3:22" x14ac:dyDescent="0.25">
      <c r="C3" s="87">
        <v>1997</v>
      </c>
      <c r="D3" s="70">
        <v>124853</v>
      </c>
      <c r="E3" s="87"/>
      <c r="F3" s="87">
        <v>1997</v>
      </c>
      <c r="G3" s="70">
        <v>4670.7870124600004</v>
      </c>
      <c r="H3" s="70">
        <v>455.39890451000002</v>
      </c>
      <c r="I3" s="70">
        <v>16.074462919999998</v>
      </c>
      <c r="J3" s="70">
        <v>1722.8200272500001</v>
      </c>
      <c r="K3" s="70">
        <v>6864.7967136400002</v>
      </c>
      <c r="L3" s="87"/>
      <c r="M3" s="87">
        <v>1997</v>
      </c>
      <c r="N3" s="70">
        <v>2499.5175823099999</v>
      </c>
      <c r="O3" s="70">
        <v>3551.6382760000001</v>
      </c>
      <c r="P3" s="70">
        <v>19.75877702</v>
      </c>
      <c r="Q3" s="70">
        <v>87.420275959999998</v>
      </c>
      <c r="R3" s="70">
        <v>6733.7590984500002</v>
      </c>
      <c r="S3" s="87"/>
      <c r="T3" s="87"/>
      <c r="U3" s="70">
        <v>10269.22301501</v>
      </c>
      <c r="V3" s="70">
        <v>82250.510720687496</v>
      </c>
    </row>
    <row r="4" spans="3:22" x14ac:dyDescent="0.25">
      <c r="C4" s="87">
        <v>1998</v>
      </c>
      <c r="D4" s="70">
        <v>136444</v>
      </c>
      <c r="E4" s="87"/>
      <c r="F4" s="87">
        <v>1998</v>
      </c>
      <c r="G4" s="70">
        <v>3575.3723948000002</v>
      </c>
      <c r="H4" s="70">
        <v>405.40407018000002</v>
      </c>
      <c r="I4" s="70">
        <v>29.537526769999999</v>
      </c>
      <c r="J4" s="70">
        <v>980.40129575000003</v>
      </c>
      <c r="K4" s="70">
        <v>4990.1216149000002</v>
      </c>
      <c r="L4" s="87"/>
      <c r="M4" s="87">
        <v>1998</v>
      </c>
      <c r="N4" s="70">
        <v>1580.4948586600001</v>
      </c>
      <c r="O4" s="70">
        <v>3778.3467664099999</v>
      </c>
      <c r="P4" s="70">
        <v>21.610192349999998</v>
      </c>
      <c r="Q4" s="70">
        <v>89.875662070000004</v>
      </c>
      <c r="R4" s="70">
        <v>6125.3389894299999</v>
      </c>
      <c r="S4" s="87"/>
      <c r="T4" s="87"/>
      <c r="U4" s="70">
        <v>10528.788069779999</v>
      </c>
      <c r="V4" s="70">
        <v>77165.636230101707</v>
      </c>
    </row>
    <row r="5" spans="3:22" x14ac:dyDescent="0.25">
      <c r="C5" s="87">
        <v>1999</v>
      </c>
      <c r="D5" s="70">
        <v>144475</v>
      </c>
      <c r="E5" s="87"/>
      <c r="F5" s="87">
        <v>1999</v>
      </c>
      <c r="G5" s="70">
        <v>4215.5181139699998</v>
      </c>
      <c r="H5" s="70">
        <v>428.30457216999997</v>
      </c>
      <c r="I5" s="70">
        <v>38.660322000000001</v>
      </c>
      <c r="J5" s="70">
        <v>1178.42330367</v>
      </c>
      <c r="K5" s="70">
        <v>5860.9156791300002</v>
      </c>
      <c r="L5" s="87"/>
      <c r="M5" s="87">
        <v>1999</v>
      </c>
      <c r="N5" s="70">
        <v>1818.0499620200001</v>
      </c>
      <c r="O5" s="70">
        <v>3804.01453343</v>
      </c>
      <c r="P5" s="70">
        <v>19.778090450000001</v>
      </c>
      <c r="Q5" s="70">
        <v>120.90672058</v>
      </c>
      <c r="R5" s="70">
        <v>6447.3494587499999</v>
      </c>
      <c r="S5" s="87"/>
      <c r="T5" s="87"/>
      <c r="U5" s="70">
        <v>11400.70949435</v>
      </c>
      <c r="V5" s="70">
        <v>78911.296032877697</v>
      </c>
    </row>
    <row r="6" spans="3:22" x14ac:dyDescent="0.25">
      <c r="C6" s="87">
        <v>2000</v>
      </c>
      <c r="D6" s="70">
        <v>142328</v>
      </c>
      <c r="E6" s="87"/>
      <c r="F6" s="87">
        <v>2000</v>
      </c>
      <c r="G6" s="70">
        <v>6553.8189088299996</v>
      </c>
      <c r="H6" s="70">
        <v>533.89912761000005</v>
      </c>
      <c r="I6" s="70">
        <v>43.135769940000003</v>
      </c>
      <c r="J6" s="70">
        <v>1232.6940587900001</v>
      </c>
      <c r="K6" s="70">
        <v>8359.8140184799995</v>
      </c>
      <c r="L6" s="87"/>
      <c r="M6" s="87">
        <v>2000</v>
      </c>
      <c r="N6" s="70">
        <v>2563.3664383800001</v>
      </c>
      <c r="O6" s="70">
        <v>4224.2439314499998</v>
      </c>
      <c r="P6" s="70">
        <v>29.572269510000002</v>
      </c>
      <c r="Q6" s="70">
        <v>70.080968380000002</v>
      </c>
      <c r="R6" s="70">
        <v>7531.9385066100003</v>
      </c>
      <c r="S6" s="87"/>
      <c r="T6" s="87"/>
      <c r="U6" s="70">
        <v>10174.466608889999</v>
      </c>
      <c r="V6" s="70">
        <v>71486.050593628795</v>
      </c>
    </row>
    <row r="7" spans="3:22" x14ac:dyDescent="0.25">
      <c r="C7" s="87">
        <v>2001</v>
      </c>
      <c r="D7" s="70">
        <v>153217</v>
      </c>
      <c r="E7" s="87"/>
      <c r="F7" s="87">
        <v>2001</v>
      </c>
      <c r="G7" s="70">
        <v>3926.3502541299999</v>
      </c>
      <c r="H7" s="70">
        <v>532.81053678000001</v>
      </c>
      <c r="I7" s="70">
        <v>10.233374749999999</v>
      </c>
      <c r="J7" s="70">
        <v>937.74385523000001</v>
      </c>
      <c r="K7" s="70">
        <v>5407.0746536400002</v>
      </c>
      <c r="L7" s="87"/>
      <c r="M7" s="87">
        <v>2001</v>
      </c>
      <c r="N7" s="70">
        <v>1436.7622681299999</v>
      </c>
      <c r="O7" s="70">
        <v>4639.4631312199999</v>
      </c>
      <c r="P7" s="70">
        <v>50.706475830000002</v>
      </c>
      <c r="Q7" s="70">
        <v>104.0943552</v>
      </c>
      <c r="R7" s="70">
        <v>7077.29968285</v>
      </c>
      <c r="S7" s="87"/>
      <c r="T7" s="87"/>
      <c r="U7" s="70">
        <v>11595.60095774</v>
      </c>
      <c r="V7" s="70">
        <v>75680.903279270598</v>
      </c>
    </row>
    <row r="8" spans="3:22" x14ac:dyDescent="0.25">
      <c r="C8" s="87">
        <v>2002</v>
      </c>
      <c r="D8" s="70">
        <v>165377</v>
      </c>
      <c r="E8" s="87"/>
      <c r="F8" s="87">
        <v>2002</v>
      </c>
      <c r="G8" s="70">
        <v>3492.9600598299999</v>
      </c>
      <c r="H8" s="70">
        <v>580.66481912999996</v>
      </c>
      <c r="I8" s="70">
        <v>94.206617859999994</v>
      </c>
      <c r="J8" s="70">
        <v>1132.79300855</v>
      </c>
      <c r="K8" s="70">
        <v>5300.1672924100003</v>
      </c>
      <c r="L8" s="87"/>
      <c r="M8" s="87">
        <v>2002</v>
      </c>
      <c r="N8" s="70">
        <v>1455.69369368</v>
      </c>
      <c r="O8" s="70">
        <v>4790.4942059699997</v>
      </c>
      <c r="P8" s="70">
        <v>52.882495120000002</v>
      </c>
      <c r="Q8" s="70">
        <v>112.91807541999999</v>
      </c>
      <c r="R8" s="70">
        <v>6942.8702860599997</v>
      </c>
      <c r="S8" s="87"/>
      <c r="T8" s="87"/>
      <c r="U8" s="70">
        <v>13214.81093012</v>
      </c>
      <c r="V8" s="70">
        <v>79907.187396796406</v>
      </c>
    </row>
    <row r="9" spans="3:22" x14ac:dyDescent="0.25">
      <c r="C9" s="87">
        <v>2003</v>
      </c>
      <c r="D9" s="70">
        <v>177864</v>
      </c>
      <c r="E9" s="87"/>
      <c r="F9" s="87">
        <v>2003</v>
      </c>
      <c r="G9" s="70">
        <v>4361.6124752799997</v>
      </c>
      <c r="H9" s="70">
        <v>695.42840250999996</v>
      </c>
      <c r="I9" s="70">
        <v>15.65155768</v>
      </c>
      <c r="J9" s="70">
        <v>906.47804718999998</v>
      </c>
      <c r="K9" s="70">
        <v>5978.8057021100003</v>
      </c>
      <c r="L9" s="87"/>
      <c r="M9" s="87">
        <v>2003</v>
      </c>
      <c r="N9" s="70">
        <v>1785.1576554200001</v>
      </c>
      <c r="O9" s="70">
        <v>5868.7853364599996</v>
      </c>
      <c r="P9" s="70">
        <v>32.723335120000002</v>
      </c>
      <c r="Q9" s="70">
        <v>131.38041404000001</v>
      </c>
      <c r="R9" s="70">
        <v>8372.6301442900003</v>
      </c>
      <c r="S9" s="87"/>
      <c r="T9" s="87"/>
      <c r="U9" s="70">
        <v>15208.47426395</v>
      </c>
      <c r="V9" s="70">
        <v>85506.197229062702</v>
      </c>
    </row>
    <row r="10" spans="3:22" x14ac:dyDescent="0.25">
      <c r="C10" s="87">
        <v>2004</v>
      </c>
      <c r="D10" s="70">
        <v>196488</v>
      </c>
      <c r="E10" s="87"/>
      <c r="F10" s="87">
        <v>2004</v>
      </c>
      <c r="G10" s="70">
        <v>5815.4549353299999</v>
      </c>
      <c r="H10" s="70">
        <v>773.66957571</v>
      </c>
      <c r="I10" s="70">
        <v>30.624092340000001</v>
      </c>
      <c r="J10" s="70">
        <v>1600.55151305</v>
      </c>
      <c r="K10" s="70">
        <v>8220.2366256599998</v>
      </c>
      <c r="L10" s="87"/>
      <c r="M10" s="87">
        <v>2004</v>
      </c>
      <c r="N10" s="70">
        <v>2821.8189431000001</v>
      </c>
      <c r="O10" s="70">
        <v>6698.9328970200004</v>
      </c>
      <c r="P10" s="70">
        <v>168.04443990999999</v>
      </c>
      <c r="Q10" s="70">
        <v>204.88487257</v>
      </c>
      <c r="R10" s="70">
        <v>11023.73871182</v>
      </c>
      <c r="S10" s="87"/>
      <c r="T10" s="87"/>
      <c r="U10" s="70">
        <v>17611.851153579999</v>
      </c>
      <c r="V10" s="70">
        <v>89633.215023716504</v>
      </c>
    </row>
    <row r="11" spans="3:22" x14ac:dyDescent="0.25">
      <c r="C11" s="87">
        <v>2005</v>
      </c>
      <c r="D11" s="70">
        <v>225080</v>
      </c>
      <c r="E11" s="87"/>
      <c r="F11" s="87">
        <v>2005</v>
      </c>
      <c r="G11" s="70">
        <v>6580.7234170299998</v>
      </c>
      <c r="H11" s="70">
        <v>968.97813073999998</v>
      </c>
      <c r="I11" s="70">
        <v>48.002841519999997</v>
      </c>
      <c r="J11" s="70">
        <v>1862.31520712</v>
      </c>
      <c r="K11" s="70">
        <v>9431.76847318</v>
      </c>
      <c r="L11" s="87"/>
      <c r="M11" s="87">
        <v>2005</v>
      </c>
      <c r="N11" s="70">
        <v>2790.7114345700002</v>
      </c>
      <c r="O11" s="70">
        <v>8376.1583910200006</v>
      </c>
      <c r="P11" s="70">
        <v>48.740887649999998</v>
      </c>
      <c r="Q11" s="70">
        <v>193.73493637999999</v>
      </c>
      <c r="R11" s="70">
        <v>13145.22114322</v>
      </c>
      <c r="S11" s="87"/>
      <c r="T11" s="87"/>
      <c r="U11" s="70">
        <v>20803.556419519999</v>
      </c>
      <c r="V11" s="70">
        <v>92427.387682246306</v>
      </c>
    </row>
    <row r="12" spans="3:22" x14ac:dyDescent="0.25">
      <c r="C12" s="87">
        <v>2006</v>
      </c>
      <c r="D12" s="70">
        <v>249262</v>
      </c>
      <c r="E12" s="87"/>
      <c r="F12" s="87">
        <v>2006</v>
      </c>
      <c r="G12" s="70">
        <v>7450.7462470099999</v>
      </c>
      <c r="H12" s="70">
        <v>728.95246597000005</v>
      </c>
      <c r="I12" s="70">
        <v>40.940680350000001</v>
      </c>
      <c r="J12" s="70">
        <v>1903.24339416</v>
      </c>
      <c r="K12" s="70">
        <v>10123.6041109</v>
      </c>
      <c r="L12" s="87"/>
      <c r="M12" s="87">
        <v>2006</v>
      </c>
      <c r="N12" s="70">
        <v>3221.49909411</v>
      </c>
      <c r="O12" s="70">
        <v>8477.3470599600005</v>
      </c>
      <c r="P12" s="70">
        <v>32.667428630000003</v>
      </c>
      <c r="Q12" s="70">
        <v>225.40544965999999</v>
      </c>
      <c r="R12" s="70">
        <v>13216.50046793</v>
      </c>
      <c r="S12" s="87"/>
      <c r="T12" s="87"/>
      <c r="U12" s="70">
        <v>23052.647721699999</v>
      </c>
      <c r="V12" s="70">
        <v>92483.602481324895</v>
      </c>
    </row>
    <row r="13" spans="3:22" x14ac:dyDescent="0.25">
      <c r="C13" s="87">
        <v>2007</v>
      </c>
      <c r="D13" s="70">
        <v>276149</v>
      </c>
      <c r="E13" s="87"/>
      <c r="F13" s="87">
        <v>2007</v>
      </c>
      <c r="G13" s="70">
        <v>7749.8085645399997</v>
      </c>
      <c r="H13" s="70">
        <v>1016.77428961</v>
      </c>
      <c r="I13" s="70">
        <v>78.979737020000002</v>
      </c>
      <c r="J13" s="70">
        <v>1257.4550767799999</v>
      </c>
      <c r="K13" s="70">
        <v>10102.13661621</v>
      </c>
      <c r="L13" s="87"/>
      <c r="M13" s="87">
        <v>2007</v>
      </c>
      <c r="N13" s="70">
        <v>3070.5023952299998</v>
      </c>
      <c r="O13" s="70">
        <v>8669.0151788099993</v>
      </c>
      <c r="P13" s="70">
        <v>78.65558858</v>
      </c>
      <c r="Q13" s="70">
        <v>268.31502023000002</v>
      </c>
      <c r="R13" s="70">
        <v>12988.74746708</v>
      </c>
      <c r="S13" s="87"/>
      <c r="T13" s="87"/>
      <c r="U13" s="70">
        <v>25632.392785020002</v>
      </c>
      <c r="V13" s="70">
        <v>92820.878529417096</v>
      </c>
    </row>
    <row r="14" spans="3:22" x14ac:dyDescent="0.25">
      <c r="C14" s="87">
        <v>2008</v>
      </c>
      <c r="D14" s="70">
        <v>308692</v>
      </c>
      <c r="E14" s="87"/>
      <c r="F14" s="87">
        <v>2008</v>
      </c>
      <c r="G14" s="70">
        <v>8720.7184285099993</v>
      </c>
      <c r="H14" s="70">
        <v>1187.02331192</v>
      </c>
      <c r="I14" s="70">
        <v>152.35134814</v>
      </c>
      <c r="J14" s="70">
        <v>1631.0881146300001</v>
      </c>
      <c r="K14" s="70">
        <v>11690.85647409</v>
      </c>
      <c r="L14" s="87"/>
      <c r="M14" s="87">
        <v>2008</v>
      </c>
      <c r="N14" s="70">
        <v>3541.4517794100002</v>
      </c>
      <c r="O14" s="70">
        <v>9103.6384368700001</v>
      </c>
      <c r="P14" s="70">
        <v>174.67190554000001</v>
      </c>
      <c r="Q14" s="70">
        <v>334.79961747999999</v>
      </c>
      <c r="R14" s="70">
        <v>14806.453739410001</v>
      </c>
      <c r="S14" s="87"/>
      <c r="T14" s="87"/>
      <c r="U14" s="70">
        <v>28898.681352600001</v>
      </c>
      <c r="V14" s="70">
        <v>93616.554211317401</v>
      </c>
    </row>
    <row r="15" spans="3:22" x14ac:dyDescent="0.25">
      <c r="C15" s="87">
        <v>2009</v>
      </c>
      <c r="D15" s="70">
        <v>319302</v>
      </c>
      <c r="E15" s="87"/>
      <c r="F15" s="87">
        <v>2009</v>
      </c>
      <c r="G15" s="70">
        <v>7650.0530069599999</v>
      </c>
      <c r="H15" s="70">
        <v>1518.15646393</v>
      </c>
      <c r="I15" s="70">
        <v>14.97233301</v>
      </c>
      <c r="J15" s="70">
        <v>1588.35896428</v>
      </c>
      <c r="K15" s="70">
        <v>10771.484078830001</v>
      </c>
      <c r="L15" s="87"/>
      <c r="M15" s="87">
        <v>2009</v>
      </c>
      <c r="N15" s="70">
        <v>2631.7173484099999</v>
      </c>
      <c r="O15" s="70">
        <v>6992.6702391500003</v>
      </c>
      <c r="P15" s="70">
        <v>135.2415632</v>
      </c>
      <c r="Q15" s="70">
        <v>345.36755729999999</v>
      </c>
      <c r="R15" s="70">
        <v>11715.4418408</v>
      </c>
      <c r="S15" s="87"/>
      <c r="T15" s="87"/>
      <c r="U15" s="70">
        <v>29122.579799030002</v>
      </c>
      <c r="V15" s="70">
        <v>91207.007156328502</v>
      </c>
    </row>
    <row r="16" spans="3:22" x14ac:dyDescent="0.25">
      <c r="C16" s="87">
        <v>2010</v>
      </c>
      <c r="D16" s="70">
        <v>328796</v>
      </c>
      <c r="E16" s="87"/>
      <c r="F16" s="87">
        <v>2010</v>
      </c>
      <c r="G16" s="70">
        <v>8449.7732839500004</v>
      </c>
      <c r="H16" s="70">
        <v>1691.5985310399999</v>
      </c>
      <c r="I16" s="70">
        <v>27.15587305</v>
      </c>
      <c r="J16" s="70">
        <v>1440.4760225</v>
      </c>
      <c r="K16" s="70">
        <v>11604.653531</v>
      </c>
      <c r="L16" s="87"/>
      <c r="M16" s="87">
        <v>2010</v>
      </c>
      <c r="N16" s="70">
        <v>2670.16978337</v>
      </c>
      <c r="O16" s="70">
        <v>7933.6046906900001</v>
      </c>
      <c r="P16" s="70">
        <v>248.92058227000001</v>
      </c>
      <c r="Q16" s="70">
        <v>220.23587588999999</v>
      </c>
      <c r="R16" s="70">
        <v>12324.75365425</v>
      </c>
      <c r="S16" s="87"/>
      <c r="T16" s="87"/>
      <c r="U16" s="70">
        <v>29621.520312090001</v>
      </c>
      <c r="V16" s="70">
        <v>90090.877967159002</v>
      </c>
    </row>
    <row r="17" spans="3:22" x14ac:dyDescent="0.25">
      <c r="C17" s="87">
        <v>2011</v>
      </c>
      <c r="D17" s="70">
        <v>337539</v>
      </c>
      <c r="E17" s="87"/>
      <c r="F17" s="87">
        <v>2011</v>
      </c>
      <c r="G17" s="70">
        <v>4559.5529966100003</v>
      </c>
      <c r="H17" s="70">
        <v>1153.41631437</v>
      </c>
      <c r="I17" s="70">
        <v>9.2258201500000006</v>
      </c>
      <c r="J17" s="70">
        <v>1364.70745599</v>
      </c>
      <c r="K17" s="70">
        <v>7086.0213412900002</v>
      </c>
      <c r="L17" s="87"/>
      <c r="M17" s="87">
        <v>2011</v>
      </c>
      <c r="N17" s="70">
        <v>1471.7724926200001</v>
      </c>
      <c r="O17" s="70">
        <v>7450.8656019</v>
      </c>
      <c r="P17" s="70">
        <v>116.37565214</v>
      </c>
      <c r="Q17" s="70">
        <v>209.18171809</v>
      </c>
      <c r="R17" s="70">
        <v>10233.26792323</v>
      </c>
      <c r="S17" s="87"/>
      <c r="T17" s="87"/>
      <c r="U17" s="70">
        <v>33323.020061509997</v>
      </c>
      <c r="V17" s="70">
        <v>98723.466211341496</v>
      </c>
    </row>
    <row r="18" spans="3:22" x14ac:dyDescent="0.25">
      <c r="C18" s="87">
        <v>2012</v>
      </c>
      <c r="D18" s="70">
        <v>309384</v>
      </c>
      <c r="E18" s="87"/>
      <c r="F18" s="87">
        <v>2012</v>
      </c>
      <c r="G18" s="70">
        <v>6158.9394901699998</v>
      </c>
      <c r="H18" s="70">
        <v>861.84485606999999</v>
      </c>
      <c r="I18" s="70">
        <v>54.533541540000002</v>
      </c>
      <c r="J18" s="70">
        <v>1222.1844484999999</v>
      </c>
      <c r="K18" s="70">
        <v>8293.7172893299994</v>
      </c>
      <c r="L18" s="87"/>
      <c r="M18" s="87">
        <v>2012</v>
      </c>
      <c r="N18" s="70">
        <v>1935.25838206</v>
      </c>
      <c r="O18" s="70">
        <v>8019.1146215500003</v>
      </c>
      <c r="P18" s="70">
        <v>16.230412090000002</v>
      </c>
      <c r="Q18" s="70">
        <v>198.95009637999999</v>
      </c>
      <c r="R18" s="70">
        <v>10944.08979308</v>
      </c>
      <c r="S18" s="87"/>
      <c r="T18" s="87"/>
      <c r="U18" s="70">
        <v>33991.215535119998</v>
      </c>
      <c r="V18" s="70">
        <v>109867.399526543</v>
      </c>
    </row>
    <row r="19" spans="3:22" x14ac:dyDescent="0.25">
      <c r="C19" s="87">
        <v>2013</v>
      </c>
      <c r="D19" s="70">
        <v>312978</v>
      </c>
      <c r="E19" s="87"/>
      <c r="F19" s="87">
        <v>2013</v>
      </c>
      <c r="G19" s="70">
        <v>8125.2575597300001</v>
      </c>
      <c r="H19" s="70">
        <v>857.48839668000005</v>
      </c>
      <c r="I19" s="70">
        <v>21.63747403</v>
      </c>
      <c r="J19" s="70">
        <v>2032.5991892</v>
      </c>
      <c r="K19" s="70">
        <v>11036.27349645</v>
      </c>
      <c r="L19" s="87"/>
      <c r="M19" s="87">
        <v>2013</v>
      </c>
      <c r="N19" s="70">
        <v>2045.7031257199999</v>
      </c>
      <c r="O19" s="70">
        <v>8916.2620347899992</v>
      </c>
      <c r="P19" s="70">
        <v>14.93060079</v>
      </c>
      <c r="Q19" s="70">
        <v>224.02666353000001</v>
      </c>
      <c r="R19" s="70">
        <v>12069.797353370001</v>
      </c>
      <c r="S19" s="87"/>
      <c r="T19" s="87"/>
      <c r="U19" s="70">
        <v>35014.172050180001</v>
      </c>
      <c r="V19" s="70">
        <v>111874.227741822</v>
      </c>
    </row>
    <row r="20" spans="3:22" x14ac:dyDescent="0.25">
      <c r="C20" s="87">
        <v>2014</v>
      </c>
      <c r="D20" s="70">
        <v>316714</v>
      </c>
      <c r="E20" s="87"/>
      <c r="F20" s="87">
        <v>2014</v>
      </c>
      <c r="G20" s="70">
        <v>7976.0908438400002</v>
      </c>
      <c r="H20" s="70">
        <v>738.42071644999999</v>
      </c>
      <c r="I20" s="70">
        <v>7.6309624100000004</v>
      </c>
      <c r="J20" s="70">
        <v>1814.88325695</v>
      </c>
      <c r="K20" s="70">
        <v>10534.64778585</v>
      </c>
      <c r="L20" s="87"/>
      <c r="M20" s="87">
        <v>2014</v>
      </c>
      <c r="N20" s="70">
        <v>2934.0878318599998</v>
      </c>
      <c r="O20" s="70">
        <v>9281.0493316600005</v>
      </c>
      <c r="P20" s="70">
        <v>22.77357752</v>
      </c>
      <c r="Q20" s="70">
        <v>227.91941410000001</v>
      </c>
      <c r="R20" s="70">
        <v>13228.45137818</v>
      </c>
      <c r="S20" s="87"/>
      <c r="T20" s="87"/>
      <c r="U20" s="70">
        <v>38406.734155359998</v>
      </c>
      <c r="V20" s="70">
        <v>121266.297528243</v>
      </c>
    </row>
    <row r="21" spans="3:22" x14ac:dyDescent="0.25">
      <c r="C21" s="87">
        <v>2015</v>
      </c>
      <c r="D21" s="70">
        <v>326541</v>
      </c>
      <c r="E21" s="87"/>
      <c r="F21" s="87">
        <v>2015</v>
      </c>
      <c r="G21" s="70">
        <v>9705.2010492999998</v>
      </c>
      <c r="H21" s="70">
        <v>782.07356404999996</v>
      </c>
      <c r="I21" s="70">
        <v>7.9665385200000003</v>
      </c>
      <c r="J21" s="70">
        <v>1677.35083786</v>
      </c>
      <c r="K21" s="70">
        <v>11402.90483012</v>
      </c>
      <c r="L21" s="87"/>
      <c r="M21" s="87">
        <v>2015</v>
      </c>
      <c r="N21" s="70">
        <v>4301.6870312499996</v>
      </c>
      <c r="O21" s="70">
        <v>10448.467806979999</v>
      </c>
      <c r="P21" s="70">
        <v>12.184644240000001</v>
      </c>
      <c r="Q21" s="70">
        <v>242.44208384000001</v>
      </c>
      <c r="R21" s="70">
        <v>15816.514949959999</v>
      </c>
      <c r="S21" s="87"/>
      <c r="T21" s="87"/>
      <c r="U21" s="70">
        <v>42132.098373430003</v>
      </c>
      <c r="V21" s="70">
        <v>129025.446646607</v>
      </c>
    </row>
    <row r="22" spans="3:22" x14ac:dyDescent="0.25">
      <c r="C22" s="87">
        <v>2016</v>
      </c>
      <c r="D22" s="70">
        <v>339408</v>
      </c>
      <c r="E22" s="87"/>
      <c r="F22" s="87">
        <v>2016</v>
      </c>
      <c r="G22" s="70">
        <v>9771.1552161500003</v>
      </c>
      <c r="H22" s="70">
        <v>716.92066761000001</v>
      </c>
      <c r="I22" s="70">
        <v>10.648859590000001</v>
      </c>
      <c r="J22" s="70">
        <v>1452.12259614</v>
      </c>
      <c r="K22" s="70">
        <v>11920.23485904</v>
      </c>
      <c r="L22" s="87"/>
      <c r="M22" s="87">
        <v>2016</v>
      </c>
      <c r="N22" s="70">
        <v>3662.17004666</v>
      </c>
      <c r="O22" s="70">
        <v>11423.22613848</v>
      </c>
      <c r="P22" s="70">
        <v>10.849917230000001</v>
      </c>
      <c r="Q22" s="70">
        <v>234.70269632</v>
      </c>
      <c r="R22" s="70">
        <v>16327.979318809999</v>
      </c>
      <c r="S22" s="87"/>
      <c r="T22" s="87"/>
      <c r="U22" s="70">
        <v>45796.015726990001</v>
      </c>
      <c r="V22" s="70">
        <v>134929.09927576801</v>
      </c>
    </row>
    <row r="23" spans="3:22" x14ac:dyDescent="0.25">
      <c r="C23" s="87">
        <v>2017</v>
      </c>
      <c r="D23" s="70">
        <v>349595</v>
      </c>
      <c r="E23" s="87"/>
      <c r="F23" s="87">
        <v>2017</v>
      </c>
      <c r="G23" s="70">
        <v>9365.3551084499995</v>
      </c>
      <c r="H23" s="70">
        <v>861.87500341999998</v>
      </c>
      <c r="I23" s="70">
        <v>10.5408112</v>
      </c>
      <c r="J23" s="70">
        <v>1959.7266883299999</v>
      </c>
      <c r="K23" s="70">
        <v>12171.923624450001</v>
      </c>
      <c r="L23" s="87"/>
      <c r="M23" s="87">
        <v>2017</v>
      </c>
      <c r="N23" s="70">
        <v>3190.8833181999998</v>
      </c>
      <c r="O23" s="70">
        <v>12090.763986</v>
      </c>
      <c r="P23" s="70">
        <v>13.84756604</v>
      </c>
      <c r="Q23" s="70">
        <v>202.04326265</v>
      </c>
      <c r="R23" s="70">
        <v>16646.80839432</v>
      </c>
      <c r="S23" s="87"/>
      <c r="T23" s="87"/>
      <c r="U23" s="70">
        <v>49183.12902701</v>
      </c>
      <c r="V23" s="70">
        <v>140686.01961415299</v>
      </c>
    </row>
    <row r="24" spans="3:22" x14ac:dyDescent="0.25">
      <c r="C24" s="87">
        <v>2018</v>
      </c>
      <c r="D24" s="70">
        <v>365065</v>
      </c>
      <c r="E24" s="87"/>
      <c r="F24" s="87">
        <v>2018</v>
      </c>
      <c r="G24" s="70">
        <v>11369.586371179999</v>
      </c>
      <c r="H24" s="70">
        <v>802.32460067</v>
      </c>
      <c r="I24" s="70">
        <v>1.3690833200000001</v>
      </c>
      <c r="J24" s="70">
        <v>1316.76440751</v>
      </c>
      <c r="K24" s="70">
        <v>13471.772399740001</v>
      </c>
      <c r="L24" s="87"/>
      <c r="M24" s="87">
        <v>2018</v>
      </c>
      <c r="N24" s="70">
        <v>4082.2115611099998</v>
      </c>
      <c r="O24" s="70">
        <v>12212.831280480001</v>
      </c>
      <c r="P24" s="70">
        <v>0</v>
      </c>
      <c r="Q24" s="70">
        <v>211.76642497</v>
      </c>
      <c r="R24" s="70">
        <v>17779.792113700001</v>
      </c>
      <c r="S24" s="87"/>
      <c r="T24" s="87"/>
      <c r="U24" s="70">
        <v>52988.100276240002</v>
      </c>
      <c r="V24" s="70">
        <v>145147.02936802999</v>
      </c>
    </row>
    <row r="25" spans="3:22" x14ac:dyDescent="0.25">
      <c r="C25" s="87">
        <v>2019</v>
      </c>
      <c r="D25" s="70">
        <v>396761</v>
      </c>
      <c r="E25" s="87"/>
      <c r="F25" s="87">
        <v>2019</v>
      </c>
      <c r="G25" s="70">
        <v>14788.03666564</v>
      </c>
      <c r="H25" s="70">
        <v>823.82015191999994</v>
      </c>
      <c r="I25" s="70">
        <v>0</v>
      </c>
      <c r="J25" s="70">
        <v>1633.23231581</v>
      </c>
      <c r="K25" s="70">
        <v>17243.300226880001</v>
      </c>
      <c r="L25" s="87"/>
      <c r="M25" s="87">
        <v>2019</v>
      </c>
      <c r="N25" s="70">
        <v>7795.5404566799998</v>
      </c>
      <c r="O25" s="70">
        <v>13102.21965313</v>
      </c>
      <c r="P25" s="70">
        <v>0</v>
      </c>
      <c r="Q25" s="70">
        <v>220.80459185000001</v>
      </c>
      <c r="R25" s="70">
        <v>22740.431634469998</v>
      </c>
      <c r="S25" s="87"/>
      <c r="T25" s="87"/>
      <c r="U25" s="70">
        <v>57863.231332900003</v>
      </c>
      <c r="V25" s="70">
        <v>145839.009713404</v>
      </c>
    </row>
    <row r="26" spans="3:22" x14ac:dyDescent="0.25">
      <c r="C26" s="87">
        <v>2020</v>
      </c>
      <c r="D26" s="70">
        <v>408173</v>
      </c>
      <c r="E26" s="87"/>
      <c r="F26" s="87">
        <v>2020</v>
      </c>
      <c r="G26" s="70">
        <v>10309.910892399999</v>
      </c>
      <c r="H26" s="70">
        <v>1038.18567201</v>
      </c>
      <c r="I26" s="70">
        <v>0</v>
      </c>
      <c r="J26" s="70">
        <v>2842.8334975399998</v>
      </c>
      <c r="K26" s="70">
        <v>14190.930061950001</v>
      </c>
      <c r="L26" s="87"/>
      <c r="M26" s="87">
        <v>2020</v>
      </c>
      <c r="N26" s="70">
        <v>3205.3194762100002</v>
      </c>
      <c r="O26" s="70">
        <v>13304.133823009999</v>
      </c>
      <c r="P26" s="70">
        <v>0</v>
      </c>
      <c r="Q26" s="70">
        <v>221.92591393999999</v>
      </c>
      <c r="R26" s="70">
        <v>19545.818118355</v>
      </c>
      <c r="S26" s="87"/>
      <c r="T26" s="87"/>
      <c r="U26" s="70">
        <v>62404.837810584999</v>
      </c>
      <c r="V26" s="70">
        <v>152888.206252214</v>
      </c>
    </row>
    <row r="27" spans="3:22" x14ac:dyDescent="0.25">
      <c r="C27" s="87">
        <v>2021</v>
      </c>
      <c r="D27" s="70">
        <v>442106</v>
      </c>
      <c r="E27" s="87"/>
      <c r="F27" s="87">
        <v>2021</v>
      </c>
      <c r="G27" s="70">
        <v>11930.38278799</v>
      </c>
      <c r="H27" s="70">
        <v>1229.7440609</v>
      </c>
      <c r="I27" s="70">
        <v>0</v>
      </c>
      <c r="J27" s="70">
        <v>1666.1011092900001</v>
      </c>
      <c r="K27" s="70">
        <v>14826.227958179999</v>
      </c>
      <c r="L27" s="87"/>
      <c r="M27" s="87">
        <v>2021</v>
      </c>
      <c r="N27" s="70">
        <v>2151.2931891899998</v>
      </c>
      <c r="O27" s="70">
        <v>13668.044738389999</v>
      </c>
      <c r="P27" s="70">
        <v>0</v>
      </c>
      <c r="Q27" s="70">
        <v>191.71881748000001</v>
      </c>
      <c r="R27" s="70">
        <v>18101.223145025</v>
      </c>
      <c r="S27" s="87"/>
      <c r="T27" s="87"/>
      <c r="U27" s="70">
        <v>64998.7379631</v>
      </c>
      <c r="V27" s="70">
        <v>147020.709882019</v>
      </c>
    </row>
    <row r="28" spans="3:22" x14ac:dyDescent="0.25">
      <c r="C28" s="87">
        <v>2022</v>
      </c>
      <c r="D28" s="70">
        <v>458160</v>
      </c>
      <c r="E28" s="87"/>
      <c r="F28" s="87">
        <v>2022</v>
      </c>
      <c r="G28" s="70">
        <v>12147.457800280001</v>
      </c>
      <c r="H28" s="70">
        <v>1155.6970226799999</v>
      </c>
      <c r="I28" s="70">
        <v>0</v>
      </c>
      <c r="J28" s="70">
        <v>2569.6518364100002</v>
      </c>
      <c r="K28" s="70">
        <v>15872.80665937</v>
      </c>
      <c r="L28" s="87"/>
      <c r="M28" s="87">
        <v>2022</v>
      </c>
      <c r="N28" s="70">
        <v>4848.9206926200004</v>
      </c>
      <c r="O28" s="70">
        <v>16033.907483430001</v>
      </c>
      <c r="P28" s="70">
        <v>0</v>
      </c>
      <c r="Q28" s="70">
        <v>163.27869165999999</v>
      </c>
      <c r="R28" s="70">
        <v>23757.520134750001</v>
      </c>
      <c r="S28" s="87"/>
      <c r="T28" s="87"/>
      <c r="U28" s="70">
        <v>72559.218847380005</v>
      </c>
      <c r="V28" s="70">
        <v>158370.91594067501</v>
      </c>
    </row>
    <row r="29" spans="3:22" x14ac:dyDescent="0.25">
      <c r="C29" s="87">
        <v>2023</v>
      </c>
      <c r="D29" s="70">
        <v>460791</v>
      </c>
      <c r="E29" s="87"/>
      <c r="F29" s="87">
        <v>2023</v>
      </c>
      <c r="G29" s="70">
        <v>15140.66053868</v>
      </c>
      <c r="H29" s="70">
        <v>1230.0700739900001</v>
      </c>
      <c r="I29" s="70">
        <v>0</v>
      </c>
      <c r="J29" s="70">
        <v>3576.2748558500002</v>
      </c>
      <c r="K29" s="70">
        <v>19947.005468520001</v>
      </c>
      <c r="L29" s="87"/>
      <c r="M29" s="87">
        <v>2023</v>
      </c>
      <c r="N29" s="70">
        <v>6361.4660150099999</v>
      </c>
      <c r="O29" s="70">
        <v>18310.95432393</v>
      </c>
      <c r="P29" s="70">
        <v>0</v>
      </c>
      <c r="Q29" s="70">
        <v>311.66916677</v>
      </c>
      <c r="R29" s="70">
        <v>28643.5156069</v>
      </c>
      <c r="S29" s="87"/>
      <c r="T29" s="87"/>
      <c r="U29" s="70">
        <v>80321.073195809993</v>
      </c>
      <c r="V29" s="70">
        <v>174311.289056882</v>
      </c>
    </row>
    <row r="30" spans="3:22" x14ac:dyDescent="0.25">
      <c r="C30" s="87">
        <v>2024</v>
      </c>
      <c r="D30" s="70">
        <v>444354</v>
      </c>
      <c r="E30" s="87"/>
      <c r="F30" s="87">
        <v>2024</v>
      </c>
      <c r="G30" s="70">
        <v>20457.671778970001</v>
      </c>
      <c r="H30" s="70">
        <v>1658.51884591</v>
      </c>
      <c r="I30" s="70">
        <v>0</v>
      </c>
      <c r="J30" s="70">
        <v>1911.0624135400001</v>
      </c>
      <c r="K30" s="70">
        <v>24027.25303842</v>
      </c>
      <c r="L30" s="87"/>
      <c r="M30" s="87">
        <v>2024</v>
      </c>
      <c r="N30" s="70">
        <v>5738.6410586700003</v>
      </c>
      <c r="O30" s="70">
        <v>15775.088652959999</v>
      </c>
      <c r="P30" s="70">
        <v>0</v>
      </c>
      <c r="Q30" s="70">
        <v>531.30958426999996</v>
      </c>
      <c r="R30" s="70">
        <v>24706.77100067</v>
      </c>
      <c r="S30" s="87"/>
      <c r="T30" s="87"/>
      <c r="U30" s="70">
        <v>74539.186219299998</v>
      </c>
      <c r="V30" s="70">
        <v>167747.305570108</v>
      </c>
    </row>
  </sheetData>
  <pageMargins left="0.7" right="0.7" top="0.75" bottom="0.75" header="0.3" footer="0.3"/>
  <headerFooter>
    <oddHeader>&amp;C&amp;"Verdana"&amp;10&amp;K000000 [IN CONFIDENCE] &amp;1#_x000D_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IRNZDocument" ma:contentTypeID="0x010100A99A3D3464918141880706C171BD7BAA01008147ACEF40A7FB46ADFA656A8BBDCBF4" ma:contentTypeVersion="219" ma:contentTypeDescription="Inland Revenue NZ Document" ma:contentTypeScope="" ma:versionID="7359e78f368617b3a94a9b34b5297e8e">
  <xsd:schema xmlns:xsd="http://www.w3.org/2001/XMLSchema" xmlns:xs="http://www.w3.org/2001/XMLSchema" xmlns:p="http://schemas.microsoft.com/office/2006/metadata/properties" xmlns:ns1="http://schemas.microsoft.com/sharepoint/v3" xmlns:ns2="bb3e7710-6c86-4f33-9fa7-57e5751d8f3f" xmlns:ns3="http://schemas.microsoft.com/sharepoint/v3/fields" xmlns:ns4="c5adfe54-fbe5-48bd-85df-7b64eb8cbe32" targetNamespace="http://schemas.microsoft.com/office/2006/metadata/properties" ma:root="true" ma:fieldsID="f44b923360683d1b95a6b10717f505b0" ns1:_="" ns2:_="" ns3:_="" ns4:_="">
    <xsd:import namespace="http://schemas.microsoft.com/sharepoint/v3"/>
    <xsd:import namespace="bb3e7710-6c86-4f33-9fa7-57e5751d8f3f"/>
    <xsd:import namespace="http://schemas.microsoft.com/sharepoint/v3/fields"/>
    <xsd:import namespace="c5adfe54-fbe5-48bd-85df-7b64eb8cbe32"/>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3:wic_System_Copyright" minOccurs="0"/>
                <xsd:element ref="ns1:SecurityClassificationTaxHTField" minOccurs="0"/>
                <xsd:element ref="ns2:TaxCatchAll" minOccurs="0"/>
                <xsd:element ref="ns2:TaxCatchAllLabel" minOccurs="0"/>
                <xsd:element ref="ns1:InformationTypeTaxHTField" minOccurs="0"/>
                <xsd:element ref="ns1:BusinessUnitTaxHTField" minOccurs="0"/>
                <xsd:element ref="ns1:BusinessActivityTaxHTField" minOccurs="0"/>
                <xsd:element ref="ns1:DocumentStatusTaxHTField" minOccurs="0"/>
                <xsd:element ref="ns4:MediaServiceMetadata" minOccurs="0"/>
                <xsd:element ref="ns4:MediaServiceFastMetadata" minOccurs="0"/>
                <xsd:element ref="ns4:MediaServiceOCR" minOccurs="0"/>
                <xsd:element ref="ns4:MediaServiceGenerationTime" minOccurs="0"/>
                <xsd:element ref="ns4:MediaServiceEventHashCode" minOccurs="0"/>
                <xsd:element ref="ns4:MediaServiceDateTaken" minOccurs="0"/>
                <xsd:element ref="ns2:SharedWithUsers" minOccurs="0"/>
                <xsd:element ref="ns2:SharedWithDetails" minOccurs="0"/>
                <xsd:element ref="ns4:MediaServiceAutoKeyPoints" minOccurs="0"/>
                <xsd:element ref="ns4:MediaServiceKeyPoints" minOccurs="0"/>
                <xsd:element ref="ns4:lcf76f155ced4ddcb4097134ff3c332f" minOccurs="0"/>
                <xsd:element ref="ns4:MediaServiceSearchProperties" minOccurs="0"/>
                <xsd:element ref="ns4:MediaServiceObjectDetectorVersion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ecurityClassificationTaxHTField" ma:index="14" nillable="true" ma:taxonomy="true" ma:internalName="SecurityClassificationTaxHTField" ma:taxonomyFieldName="SecurityClassification" ma:displayName="Security Classification" ma:default="" ma:fieldId="{2f32f5bd-a907-45fd-bdaf-7ab6f283ee72}" ma:sspId="5927ce2a-d703-4d88-aeb0-762fc977e677" ma:termSetId="8ca4c15b-f438-4b25-aeeb-6af3186238a8" ma:anchorId="00000000-0000-0000-0000-000000000000" ma:open="false" ma:isKeyword="false">
      <xsd:complexType>
        <xsd:sequence>
          <xsd:element ref="pc:Terms" minOccurs="0" maxOccurs="1"/>
        </xsd:sequence>
      </xsd:complexType>
    </xsd:element>
    <xsd:element name="InformationTypeTaxHTField" ma:index="19" nillable="true" ma:taxonomy="true" ma:internalName="InformationTypeTaxHTField" ma:taxonomyFieldName="InformationType" ma:displayName="Information Type" ma:default="" ma:fieldId="{8fb119d1-9c50-490f-b5e6-737b1bfc5b86}" ma:sspId="5927ce2a-d703-4d88-aeb0-762fc977e677" ma:termSetId="fb36316d-ed76-4880-8cc4-a796bc5567d4" ma:anchorId="00000000-0000-0000-0000-000000000000" ma:open="false" ma:isKeyword="false">
      <xsd:complexType>
        <xsd:sequence>
          <xsd:element ref="pc:Terms" minOccurs="0" maxOccurs="1"/>
        </xsd:sequence>
      </xsd:complexType>
    </xsd:element>
    <xsd:element name="BusinessUnitTaxHTField" ma:index="21" nillable="true" ma:taxonomy="true" ma:internalName="BusinessUnitTaxHTField" ma:taxonomyFieldName="BusinessUnit" ma:displayName="Business Unit" ma:default="1;#Revenue Forecasting|22a6019e-35a7-4192-b120-5b0f20d70de5" ma:fieldId="{1d18cb4a-1f03-4570-adf9-d6a1ebf9e20b}" ma:sspId="5927ce2a-d703-4d88-aeb0-762fc977e677" ma:termSetId="8ed8c9ea-7052-4c1d-a4d7-b9c10bffea6f" ma:anchorId="00000000-0000-0000-0000-000000000000" ma:open="true" ma:isKeyword="false">
      <xsd:complexType>
        <xsd:sequence>
          <xsd:element ref="pc:Terms" minOccurs="0" maxOccurs="1"/>
        </xsd:sequence>
      </xsd:complexType>
    </xsd:element>
    <xsd:element name="BusinessActivityTaxHTField" ma:index="23" nillable="true" ma:taxonomy="true" ma:internalName="BusinessActivityTaxHTField" ma:taxonomyFieldName="BusinessActivity" ma:displayName="Business Activity" ma:default="" ma:fieldId="{8b785374-fa9b-49db-abe4-1b5a58a03ecd}" ma:sspId="5927ce2a-d703-4d88-aeb0-762fc977e677" ma:termSetId="27f16461-a9a1-4d80-ad53-ffc6708317a7" ma:anchorId="00000000-0000-0000-0000-000000000000" ma:open="false" ma:isKeyword="false">
      <xsd:complexType>
        <xsd:sequence>
          <xsd:element ref="pc:Terms" minOccurs="0" maxOccurs="1"/>
        </xsd:sequence>
      </xsd:complexType>
    </xsd:element>
    <xsd:element name="DocumentStatusTaxHTField" ma:index="25" nillable="true" ma:taxonomy="true" ma:internalName="DocumentStatusTaxHTField" ma:taxonomyFieldName="DocumentStatus" ma:displayName="Document Status" ma:default="" ma:fieldId="{0c319c61-60f4-4dca-bfac-89e3c05fb13d}" ma:sspId="5927ce2a-d703-4d88-aeb0-762fc977e677" ma:termSetId="3358e485-0f01-450b-a1f2-018b96e592d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3e7710-6c86-4f33-9fa7-57e5751d8f3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5" nillable="true" ma:displayName="Taxonomy Catch All Column" ma:hidden="true" ma:list="{93a04445-fec4-4866-9a4d-c0d26f34d264}" ma:internalName="TaxCatchAll" ma:showField="CatchAllData" ma:web="bb3e7710-6c86-4f33-9fa7-57e5751d8f3f">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hidden="true" ma:list="{93a04445-fec4-4866-9a4d-c0d26f34d264}" ma:internalName="TaxCatchAllLabel" ma:readOnly="true" ma:showField="CatchAllDataLabel" ma:web="bb3e7710-6c86-4f33-9fa7-57e5751d8f3f">
      <xsd:complexType>
        <xsd:complexContent>
          <xsd:extension base="dms:MultiChoiceLookup">
            <xsd:sequence>
              <xsd:element name="Value" type="dms:Lookup" maxOccurs="unbounded" minOccurs="0" nillable="true"/>
            </xsd:sequence>
          </xsd:extension>
        </xsd:complexContent>
      </xsd:complexType>
    </xsd:element>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2" nillable="true" ma:displayName="Version" ma:internalName="_Version">
      <xsd:simpleType>
        <xsd:restriction base="dms:Text"/>
      </xsd:simpleType>
    </xsd:element>
    <xsd:element name="wic_System_Copyright" ma:index="13" nillable="true" ma:displayName="Copyright" ma:internalName="wic_System_Copyrigh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adfe54-fbe5-48bd-85df-7b64eb8cbe32" elementFormDefault="qualified">
    <xsd:import namespace="http://schemas.microsoft.com/office/2006/documentManagement/types"/>
    <xsd:import namespace="http://schemas.microsoft.com/office/infopath/2007/PartnerControls"/>
    <xsd:element name="MediaServiceMetadata" ma:index="27" nillable="true" ma:displayName="MediaServiceMetadata" ma:hidden="true" ma:internalName="MediaServiceMetadata" ma:readOnly="true">
      <xsd:simpleType>
        <xsd:restriction base="dms:Note"/>
      </xsd:simpleType>
    </xsd:element>
    <xsd:element name="MediaServiceFastMetadata" ma:index="28" nillable="true" ma:displayName="MediaServiceFastMetadata" ma:hidden="true" ma:internalName="MediaServiceFastMetadata" ma:readOnly="true">
      <xsd:simpleType>
        <xsd:restriction base="dms:Note"/>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element name="lcf76f155ced4ddcb4097134ff3c332f" ma:index="38" nillable="true" ma:taxonomy="true" ma:internalName="lcf76f155ced4ddcb4097134ff3c332f" ma:taxonomyFieldName="MediaServiceImageTags" ma:displayName="Image Tags" ma:readOnly="false" ma:fieldId="{5cf76f15-5ced-4ddc-b409-7134ff3c332f}" ma:taxonomyMulti="true" ma:sspId="5927ce2a-d703-4d88-aeb0-762fc977e677" ma:termSetId="09814cd3-568e-fe90-9814-8d621ff8fb84" ma:anchorId="fba54fb3-c3e1-fe81-a776-ca4b69148c4d" ma:open="true" ma:isKeyword="false">
      <xsd:complexType>
        <xsd:sequence>
          <xsd:element ref="pc:Terms" minOccurs="0" maxOccurs="1"/>
        </xsd:sequence>
      </xsd:complexType>
    </xsd:element>
    <xsd:element name="MediaServiceSearchProperties" ma:index="39" nillable="true" ma:displayName="MediaServiceSearchProperties" ma:hidden="true" ma:internalName="MediaServiceSearchProperties" ma:readOnly="true">
      <xsd:simpleType>
        <xsd:restriction base="dms:Note"/>
      </xsd:simpleType>
    </xsd:element>
    <xsd:element name="MediaServiceObjectDetectorVersions" ma:index="40" nillable="true" ma:displayName="MediaServiceObjectDetectorVersions" ma:description="" ma:hidden="true" ma:indexed="true" ma:internalName="MediaServiceObjectDetectorVersions" ma:readOnly="true">
      <xsd:simpleType>
        <xsd:restriction base="dms:Text"/>
      </xsd:simpleType>
    </xsd:element>
    <xsd:element name="MediaLengthInSeconds" ma:index="4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BusinessActivityTaxHTField xmlns="http://schemas.microsoft.com/sharepoint/v3">
      <Terms xmlns="http://schemas.microsoft.com/office/infopath/2007/PartnerControls"/>
    </BusinessActivityTaxHTField>
    <SecurityClassificationTaxHTField xmlns="http://schemas.microsoft.com/sharepoint/v3">
      <Terms xmlns="http://schemas.microsoft.com/office/infopath/2007/PartnerControls"/>
    </SecurityClassificationTaxHTField>
    <InformationTypeTaxHTField xmlns="http://schemas.microsoft.com/sharepoint/v3">
      <Terms xmlns="http://schemas.microsoft.com/office/infopath/2007/PartnerControls"/>
    </InformationTypeTaxHTField>
    <BusinessUnitTaxHTField xmlns="http://schemas.microsoft.com/sharepoint/v3">
      <Terms xmlns="http://schemas.microsoft.com/office/infopath/2007/PartnerControls"/>
    </BusinessUnitTaxHTField>
    <DocumentStatusTaxHTField xmlns="http://schemas.microsoft.com/sharepoint/v3">
      <Terms xmlns="http://schemas.microsoft.com/office/infopath/2007/PartnerControls"/>
    </DocumentStatusTaxHTField>
    <TaxCatchAll xmlns="bb3e7710-6c86-4f33-9fa7-57e5751d8f3f" xsi:nil="true"/>
    <wic_System_Copyright xmlns="http://schemas.microsoft.com/sharepoint/v3/fields" xsi:nil="true"/>
    <_dlc_DocId xmlns="bb3e7710-6c86-4f33-9fa7-57e5751d8f3f">IRNZRF-1936080746-49121</_dlc_DocId>
    <_dlc_DocIdUrl xmlns="bb3e7710-6c86-4f33-9fa7-57e5751d8f3f">
      <Url>https://irnz.sharepoint.com/sites/RevenueForecasting/_layouts/15/DocIdRedir.aspx?ID=IRNZRF-1936080746-49121</Url>
      <Description>IRNZRF-1936080746-49121</Description>
    </_dlc_DocIdUrl>
    <lcf76f155ced4ddcb4097134ff3c332f xmlns="c5adfe54-fbe5-48bd-85df-7b64eb8cbe32">
      <Terms xmlns="http://schemas.microsoft.com/office/infopath/2007/PartnerControls"/>
    </lcf76f155ced4ddcb4097134ff3c332f>
    <SharedWithUsers xmlns="bb3e7710-6c86-4f33-9fa7-57e5751d8f3f">
      <UserInfo>
        <DisplayName>Sandra Watson</DisplayName>
        <AccountId>19</AccountId>
        <AccountType/>
      </UserInfo>
    </SharedWithUsers>
  </documentManagement>
</p:properties>
</file>

<file path=customXml/itemProps1.xml><?xml version="1.0" encoding="utf-8"?>
<ds:datastoreItem xmlns:ds="http://schemas.openxmlformats.org/officeDocument/2006/customXml" ds:itemID="{A670082C-2BA7-4ABA-958A-13068F5AE47C}">
  <ds:schemaRefs>
    <ds:schemaRef ds:uri="http://schemas.microsoft.com/sharepoint/v3/contenttype/forms"/>
  </ds:schemaRefs>
</ds:datastoreItem>
</file>

<file path=customXml/itemProps2.xml><?xml version="1.0" encoding="utf-8"?>
<ds:datastoreItem xmlns:ds="http://schemas.openxmlformats.org/officeDocument/2006/customXml" ds:itemID="{E148EB11-FA6D-4880-92F1-3D03162CC566}">
  <ds:schemaRefs>
    <ds:schemaRef ds:uri="http://schemas.microsoft.com/sharepoint/events"/>
  </ds:schemaRefs>
</ds:datastoreItem>
</file>

<file path=customXml/itemProps3.xml><?xml version="1.0" encoding="utf-8"?>
<ds:datastoreItem xmlns:ds="http://schemas.openxmlformats.org/officeDocument/2006/customXml" ds:itemID="{C331CEE9-D9CC-40F6-9E02-26776DFBA9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b3e7710-6c86-4f33-9fa7-57e5751d8f3f"/>
    <ds:schemaRef ds:uri="http://schemas.microsoft.com/sharepoint/v3/fields"/>
    <ds:schemaRef ds:uri="c5adfe54-fbe5-48bd-85df-7b64eb8cb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3160EC9-615A-4F1B-AF8A-0F955D117C77}">
  <ds:schemaRefs>
    <ds:schemaRef ds:uri="http://purl.org/dc/terms/"/>
    <ds:schemaRef ds:uri="http://purl.org/dc/elements/1.1/"/>
    <ds:schemaRef ds:uri="http://schemas.openxmlformats.org/package/2006/metadata/core-properties"/>
    <ds:schemaRef ds:uri="http://schemas.microsoft.com/office/2006/documentManagement/types"/>
    <ds:schemaRef ds:uri="http://schemas.microsoft.com/sharepoint/v3"/>
    <ds:schemaRef ds:uri="bb3e7710-6c86-4f33-9fa7-57e5751d8f3f"/>
    <ds:schemaRef ds:uri="http://schemas.microsoft.com/office/infopath/2007/PartnerControls"/>
    <ds:schemaRef ds:uri="http://purl.org/dc/dcmitype/"/>
    <ds:schemaRef ds:uri="c5adfe54-fbe5-48bd-85df-7b64eb8cbe32"/>
    <ds:schemaRef ds:uri="http://schemas.microsoft.com/sharepoint/v3/field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Combined sheet</vt:lpstr>
      <vt:lpstr>Explanatory Notes</vt:lpstr>
      <vt:lpstr>Chart - trusts and estates</vt:lpstr>
      <vt:lpstr>Table - Trust and estates </vt:lpstr>
      <vt:lpstr>Company ICA</vt:lpstr>
      <vt:lpstr>All co ICA</vt:lpstr>
    </vt:vector>
  </TitlesOfParts>
  <Company>Inland Revenue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Inland Revenue Department</dc:creator>
  <cp:lastModifiedBy>Sijin Zhang [TSY]</cp:lastModifiedBy>
  <cp:lastPrinted>2009-07-30T02:25:51Z</cp:lastPrinted>
  <dcterms:created xsi:type="dcterms:W3CDTF">2009-07-06T22:30:16Z</dcterms:created>
  <dcterms:modified xsi:type="dcterms:W3CDTF">2025-06-09T22:20:21Z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bbfb72-5dfe-4110-beb8-7d13c4f9c6ee_Enabled">
    <vt:lpwstr>True</vt:lpwstr>
  </property>
  <property fmtid="{D5CDD505-2E9C-101B-9397-08002B2CF9AE}" pid="3" name="MSIP_Label_a7bbfb72-5dfe-4110-beb8-7d13c4f9c6ee_SiteId">
    <vt:lpwstr>fb39e3e9-23a9-404e-93a2-b42a87d94f35</vt:lpwstr>
  </property>
  <property fmtid="{D5CDD505-2E9C-101B-9397-08002B2CF9AE}" pid="4" name="MSIP_Label_a7bbfb72-5dfe-4110-beb8-7d13c4f9c6ee_Owner">
    <vt:lpwstr>sandra.watson@ird.govt.nz</vt:lpwstr>
  </property>
  <property fmtid="{D5CDD505-2E9C-101B-9397-08002B2CF9AE}" pid="5" name="MSIP_Label_a7bbfb72-5dfe-4110-beb8-7d13c4f9c6ee_SetDate">
    <vt:lpwstr>2018-12-03T22:31:15.7962614Z</vt:lpwstr>
  </property>
  <property fmtid="{D5CDD505-2E9C-101B-9397-08002B2CF9AE}" pid="6" name="MSIP_Label_a7bbfb72-5dfe-4110-beb8-7d13c4f9c6ee_Name">
    <vt:lpwstr>IN CONFIDENCE</vt:lpwstr>
  </property>
  <property fmtid="{D5CDD505-2E9C-101B-9397-08002B2CF9AE}" pid="7" name="MSIP_Label_a7bbfb72-5dfe-4110-beb8-7d13c4f9c6ee_Application">
    <vt:lpwstr>Microsoft Azure Information Protection</vt:lpwstr>
  </property>
  <property fmtid="{D5CDD505-2E9C-101B-9397-08002B2CF9AE}" pid="8" name="MSIP_Label_a7bbfb72-5dfe-4110-beb8-7d13c4f9c6ee_Extended_MSFT_Method">
    <vt:lpwstr>Manual</vt:lpwstr>
  </property>
  <property fmtid="{D5CDD505-2E9C-101B-9397-08002B2CF9AE}" pid="9" name="ContentTypeId">
    <vt:lpwstr>0x010100A99A3D3464918141880706C171BD7BAA01008147ACEF40A7FB46ADFA656A8BBDCBF4</vt:lpwstr>
  </property>
  <property fmtid="{D5CDD505-2E9C-101B-9397-08002B2CF9AE}" pid="10" name="Order">
    <vt:r8>100</vt:r8>
  </property>
  <property fmtid="{D5CDD505-2E9C-101B-9397-08002B2CF9AE}" pid="11" name="InformationType">
    <vt:lpwstr/>
  </property>
  <property fmtid="{D5CDD505-2E9C-101B-9397-08002B2CF9AE}" pid="12" name="DocumentStatus">
    <vt:lpwstr/>
  </property>
  <property fmtid="{D5CDD505-2E9C-101B-9397-08002B2CF9AE}" pid="13" name="BusinessUnit">
    <vt:lpwstr/>
  </property>
  <property fmtid="{D5CDD505-2E9C-101B-9397-08002B2CF9AE}" pid="14" name="SecurityClassification">
    <vt:lpwstr/>
  </property>
  <property fmtid="{D5CDD505-2E9C-101B-9397-08002B2CF9AE}" pid="15" name="BusinessActivity">
    <vt:lpwstr/>
  </property>
  <property fmtid="{D5CDD505-2E9C-101B-9397-08002B2CF9AE}" pid="16" name="_dlc_DocIdItemGuid">
    <vt:lpwstr>9af73971-bb14-41ba-97e7-e5f383b2e31a</vt:lpwstr>
  </property>
  <property fmtid="{D5CDD505-2E9C-101B-9397-08002B2CF9AE}" pid="17" name="MediaServiceImageTags">
    <vt:lpwstr/>
  </property>
  <property fmtid="{D5CDD505-2E9C-101B-9397-08002B2CF9AE}" pid="18" name="MSIP_Label_665369cb-4b57-4918-891b-be45ced60474_Enabled">
    <vt:lpwstr>true</vt:lpwstr>
  </property>
  <property fmtid="{D5CDD505-2E9C-101B-9397-08002B2CF9AE}" pid="19" name="MSIP_Label_665369cb-4b57-4918-891b-be45ced60474_SetDate">
    <vt:lpwstr>2023-04-27T04:47:18Z</vt:lpwstr>
  </property>
  <property fmtid="{D5CDD505-2E9C-101B-9397-08002B2CF9AE}" pid="20" name="MSIP_Label_665369cb-4b57-4918-891b-be45ced60474_Method">
    <vt:lpwstr>Privileged</vt:lpwstr>
  </property>
  <property fmtid="{D5CDD505-2E9C-101B-9397-08002B2CF9AE}" pid="21" name="MSIP_Label_665369cb-4b57-4918-891b-be45ced60474_Name">
    <vt:lpwstr>665369cb-4b57-4918-891b-be45ced60474</vt:lpwstr>
  </property>
  <property fmtid="{D5CDD505-2E9C-101B-9397-08002B2CF9AE}" pid="22" name="MSIP_Label_665369cb-4b57-4918-891b-be45ced60474_SiteId">
    <vt:lpwstr>fb39e3e9-23a9-404e-93a2-b42a87d94f35</vt:lpwstr>
  </property>
  <property fmtid="{D5CDD505-2E9C-101B-9397-08002B2CF9AE}" pid="23" name="MSIP_Label_665369cb-4b57-4918-891b-be45ced60474_ActionId">
    <vt:lpwstr>a5fda401-8504-466b-8eab-7461840a9635</vt:lpwstr>
  </property>
  <property fmtid="{D5CDD505-2E9C-101B-9397-08002B2CF9AE}" pid="24" name="MSIP_Label_665369cb-4b57-4918-891b-be45ced60474_ContentBits">
    <vt:lpwstr>1</vt:lpwstr>
  </property>
</Properties>
</file>