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ebi\Desktop\Grad\Fall 2020\MBC 638\"/>
    </mc:Choice>
  </mc:AlternateContent>
  <xr:revisionPtr revIDLastSave="0" documentId="13_ncr:1_{EE2197A6-22AF-4586-ADAE-3C22501EA5F9}" xr6:coauthVersionLast="47" xr6:coauthVersionMax="47" xr10:uidLastSave="{00000000-0000-0000-0000-000000000000}"/>
  <bookViews>
    <workbookView xWindow="-110" yWindow="-110" windowWidth="22780" windowHeight="14660" activeTab="1" xr2:uid="{3EA227AF-BF08-4D15-9B26-53D64B6A8953}"/>
  </bookViews>
  <sheets>
    <sheet name="Regression" sheetId="4" r:id="rId1"/>
    <sheet name="Sheet1" sheetId="1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Sheet1!$P$1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" i="1" l="1"/>
  <c r="W23" i="1"/>
  <c r="W21" i="1"/>
  <c r="W20" i="1"/>
  <c r="W19" i="1"/>
  <c r="AD14" i="1"/>
  <c r="AE12" i="1"/>
  <c r="AD12" i="1"/>
  <c r="AE11" i="1"/>
  <c r="AD11" i="1"/>
  <c r="Y13" i="1"/>
  <c r="X13" i="1"/>
  <c r="Z13" i="1"/>
  <c r="Z12" i="1"/>
  <c r="Z11" i="1"/>
  <c r="T37" i="1" l="1"/>
  <c r="T36" i="1"/>
  <c r="T35" i="1"/>
  <c r="W3" i="1" l="1"/>
  <c r="W5" i="1" s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</calcChain>
</file>

<file path=xl/sharedStrings.xml><?xml version="1.0" encoding="utf-8"?>
<sst xmlns="http://schemas.openxmlformats.org/spreadsheetml/2006/main" count="179" uniqueCount="67">
  <si>
    <t>Game Name</t>
  </si>
  <si>
    <t>Game Start</t>
  </si>
  <si>
    <t>Game End</t>
  </si>
  <si>
    <t>Youtube Start</t>
  </si>
  <si>
    <t>Youtube End</t>
  </si>
  <si>
    <t>Phone Start</t>
  </si>
  <si>
    <t>Phone End</t>
  </si>
  <si>
    <t>Home Temperature (Before bed)</t>
  </si>
  <si>
    <t>Sleep time</t>
  </si>
  <si>
    <t>Wake Up</t>
  </si>
  <si>
    <t>Snack</t>
  </si>
  <si>
    <t>Status</t>
  </si>
  <si>
    <t>Dota 2</t>
  </si>
  <si>
    <t>Yes</t>
  </si>
  <si>
    <t>Not Tired</t>
  </si>
  <si>
    <t>Tired</t>
  </si>
  <si>
    <t>No</t>
  </si>
  <si>
    <t>PUBG</t>
  </si>
  <si>
    <t>Game Time (min)</t>
  </si>
  <si>
    <t>Date (Night of)</t>
  </si>
  <si>
    <t>Youtube Time (min)</t>
  </si>
  <si>
    <t>Phone Time (min)</t>
  </si>
  <si>
    <t>Sleep Time (min)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</si>
  <si>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</si>
  <si>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</si>
  <si>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</si>
  <si>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</si>
  <si>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</si>
  <si>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</si>
  <si>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</si>
  <si>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</si>
  <si>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</si>
  <si>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</si>
  <si>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</si>
  <si>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</si>
  <si>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</si>
  <si>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</si>
  <si>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</si>
  <si>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</si>
  <si>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</si>
  <si>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</si>
  <si>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</si>
  <si>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</si>
  <si>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</si>
  <si>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</si>
  <si>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</si>
  <si>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</si>
  <si>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Game</t>
  </si>
  <si>
    <t>z*</t>
  </si>
  <si>
    <t>stdev</t>
  </si>
  <si>
    <t>E</t>
  </si>
  <si>
    <t>Sample Size</t>
  </si>
  <si>
    <t>Snacking</t>
  </si>
  <si>
    <t>Drowsy</t>
  </si>
  <si>
    <t>Median</t>
  </si>
  <si>
    <t>Mode</t>
  </si>
  <si>
    <t>Mean</t>
  </si>
  <si>
    <t>12 + 28</t>
  </si>
  <si>
    <t>Observed</t>
  </si>
  <si>
    <t>Snacks</t>
  </si>
  <si>
    <t>Expected</t>
  </si>
  <si>
    <t>p =</t>
  </si>
  <si>
    <t>n</t>
  </si>
  <si>
    <t>s</t>
  </si>
  <si>
    <t>x bar</t>
  </si>
  <si>
    <t>Upper Confidence Level</t>
  </si>
  <si>
    <t>Lower 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</si>
</sst>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1" fillId="3" borderId="3" xfId="0" applyFont="1" applyFill="1" applyBorder="1" applyAlignment="1"/>
    <xf numFmtId="18" fontId="1" fillId="3" borderId="3" xfId="0" applyNumberFormat="1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3" xfId="0" applyFont="1" applyFill="1" applyBorder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1" fillId="0" borderId="3" xfId="0" applyFont="1" applyBorder="1" applyAlignment="1"/>
    <xf numFmtId="18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3" xfId="0" applyFont="1" applyBorder="1"/>
    <xf numFmtId="0" fontId="1" fillId="0" borderId="3" xfId="0" applyNumberFormat="1" applyFont="1" applyBorder="1" applyAlignment="1"/>
    <xf numFmtId="0" fontId="1" fillId="0" borderId="4" xfId="0" applyNumberFormat="1" applyFont="1" applyBorder="1" applyAlignment="1"/>
    <xf numFmtId="0" fontId="0" fillId="4" borderId="3" xfId="0" applyFont="1" applyFill="1" applyBorder="1"/>
    <xf numFmtId="0" fontId="0" fillId="0" borderId="0" xfId="0" applyFill="1" applyBorder="1"/>
    <xf numFmtId="0" fontId="0" fillId="4" borderId="0" xfId="0" applyFill="1" applyBorder="1" applyAlignment="1"/>
    <xf numFmtId="2" fontId="0" fillId="0" borderId="0" xfId="0" applyNumberFormat="1" applyBorder="1"/>
    <xf numFmtId="1" fontId="0" fillId="0" borderId="0" xfId="0" applyNumberFormat="1" applyBorder="1"/>
    <xf numFmtId="18" fontId="1" fillId="7" borderId="3" xfId="0" applyNumberFormat="1" applyFont="1" applyFill="1" applyBorder="1" applyAlignment="1">
      <alignment horizontal="right"/>
    </xf>
    <xf numFmtId="18" fontId="1" fillId="8" borderId="3" xfId="0" applyNumberFormat="1" applyFont="1" applyFill="1" applyBorder="1" applyAlignment="1">
      <alignment horizontal="right"/>
    </xf>
    <xf numFmtId="0" fontId="0" fillId="7" borderId="0" xfId="0" applyFill="1" applyBorder="1"/>
    <xf numFmtId="14" fontId="1" fillId="3" borderId="3" xfId="0" applyNumberFormat="1" applyFont="1" applyFill="1" applyBorder="1" applyAlignment="1">
      <alignment horizontal="right"/>
    </xf>
    <xf numFmtId="14" fontId="1" fillId="0" borderId="3" xfId="0" applyNumberFormat="1" applyFont="1" applyBorder="1" applyAlignment="1">
      <alignment horizontal="right"/>
    </xf>
    <xf numFmtId="14" fontId="1" fillId="5" borderId="3" xfId="0" applyNumberFormat="1" applyFont="1" applyFill="1" applyBorder="1" applyAlignment="1">
      <alignment horizontal="right"/>
    </xf>
    <xf numFmtId="14" fontId="1" fillId="6" borderId="3" xfId="0" applyNumberFormat="1" applyFont="1" applyFill="1" applyBorder="1" applyAlignment="1">
      <alignment horizontal="right"/>
    </xf>
    <xf numFmtId="0" fontId="2" fillId="2" borderId="0" xfId="0" applyFont="1" applyFill="1" applyBorder="1" applyAlignment="1"/>
    <xf numFmtId="0" fontId="2" fillId="2" borderId="5" xfId="0" applyFont="1" applyFill="1" applyBorder="1" applyAlignment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6" xfId="0" applyNumberFormat="1" applyBorder="1"/>
    <xf numFmtId="16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3" formatCode="h:mm\ AM/PM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3" formatCode="h:mm\ AM/PM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3" formatCode="h:mm\ AM/PM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3" formatCode="h:mm\ AM/PM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3" formatCode="h:mm\ AM/PM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3" formatCode="h:mm\ AM/PM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3" formatCode="h:mm\ AM/PM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m/d/yyyy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Sleep Time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Sheet1!$A$2:$A$33</c:f>
              <c:numCache>
                <c:formatCode>m/d/yyyy</c:formatCode>
                <c:ptCount val="32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</c:numCache>
            </c:numRef>
          </c:cat>
          <c:val>
            <c:numRef>
              <c:f>Sheet1!$T$2:$T$33</c:f>
              <c:numCache>
                <c:formatCode>General</c:formatCode>
                <c:ptCount val="32"/>
                <c:pt idx="0">
                  <c:v>406</c:v>
                </c:pt>
                <c:pt idx="1">
                  <c:v>395</c:v>
                </c:pt>
                <c:pt idx="2">
                  <c:v>405</c:v>
                </c:pt>
                <c:pt idx="3">
                  <c:v>406</c:v>
                </c:pt>
                <c:pt idx="4">
                  <c:v>455</c:v>
                </c:pt>
                <c:pt idx="5">
                  <c:v>449</c:v>
                </c:pt>
                <c:pt idx="6">
                  <c:v>400</c:v>
                </c:pt>
                <c:pt idx="7">
                  <c:v>391</c:v>
                </c:pt>
                <c:pt idx="8">
                  <c:v>403</c:v>
                </c:pt>
                <c:pt idx="9">
                  <c:v>396</c:v>
                </c:pt>
                <c:pt idx="10">
                  <c:v>406</c:v>
                </c:pt>
                <c:pt idx="11">
                  <c:v>512</c:v>
                </c:pt>
                <c:pt idx="12">
                  <c:v>485</c:v>
                </c:pt>
                <c:pt idx="13">
                  <c:v>449</c:v>
                </c:pt>
                <c:pt idx="14">
                  <c:v>428</c:v>
                </c:pt>
                <c:pt idx="15">
                  <c:v>426</c:v>
                </c:pt>
                <c:pt idx="16">
                  <c:v>425</c:v>
                </c:pt>
                <c:pt idx="17">
                  <c:v>434</c:v>
                </c:pt>
                <c:pt idx="18">
                  <c:v>515</c:v>
                </c:pt>
                <c:pt idx="19">
                  <c:v>426</c:v>
                </c:pt>
                <c:pt idx="20">
                  <c:v>482</c:v>
                </c:pt>
                <c:pt idx="21">
                  <c:v>414</c:v>
                </c:pt>
                <c:pt idx="22">
                  <c:v>412</c:v>
                </c:pt>
                <c:pt idx="23">
                  <c:v>405</c:v>
                </c:pt>
                <c:pt idx="24">
                  <c:v>417</c:v>
                </c:pt>
                <c:pt idx="25">
                  <c:v>405</c:v>
                </c:pt>
                <c:pt idx="26">
                  <c:v>443</c:v>
                </c:pt>
                <c:pt idx="27">
                  <c:v>432</c:v>
                </c:pt>
                <c:pt idx="28">
                  <c:v>413</c:v>
                </c:pt>
                <c:pt idx="29">
                  <c:v>451</c:v>
                </c:pt>
                <c:pt idx="30">
                  <c:v>445</c:v>
                </c:pt>
                <c:pt idx="31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3-447B-9238-A619ADFBF86E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Game Time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Sheet1!$M$2:$M$33</c:f>
              <c:numCache>
                <c:formatCode>General</c:formatCode>
                <c:ptCount val="32"/>
                <c:pt idx="0">
                  <c:v>70</c:v>
                </c:pt>
                <c:pt idx="1">
                  <c:v>103</c:v>
                </c:pt>
                <c:pt idx="2">
                  <c:v>145</c:v>
                </c:pt>
                <c:pt idx="3">
                  <c:v>79</c:v>
                </c:pt>
                <c:pt idx="4">
                  <c:v>172</c:v>
                </c:pt>
                <c:pt idx="5">
                  <c:v>268</c:v>
                </c:pt>
                <c:pt idx="6">
                  <c:v>155</c:v>
                </c:pt>
                <c:pt idx="7">
                  <c:v>137</c:v>
                </c:pt>
                <c:pt idx="8">
                  <c:v>112</c:v>
                </c:pt>
                <c:pt idx="9">
                  <c:v>267</c:v>
                </c:pt>
                <c:pt idx="10">
                  <c:v>141</c:v>
                </c:pt>
                <c:pt idx="11">
                  <c:v>106</c:v>
                </c:pt>
                <c:pt idx="12">
                  <c:v>237</c:v>
                </c:pt>
                <c:pt idx="13">
                  <c:v>158</c:v>
                </c:pt>
                <c:pt idx="14">
                  <c:v>133</c:v>
                </c:pt>
                <c:pt idx="15">
                  <c:v>105</c:v>
                </c:pt>
                <c:pt idx="16">
                  <c:v>153</c:v>
                </c:pt>
                <c:pt idx="17">
                  <c:v>123</c:v>
                </c:pt>
                <c:pt idx="18">
                  <c:v>291</c:v>
                </c:pt>
                <c:pt idx="19">
                  <c:v>357</c:v>
                </c:pt>
                <c:pt idx="20">
                  <c:v>165</c:v>
                </c:pt>
                <c:pt idx="21">
                  <c:v>177</c:v>
                </c:pt>
                <c:pt idx="22">
                  <c:v>94</c:v>
                </c:pt>
                <c:pt idx="23">
                  <c:v>135</c:v>
                </c:pt>
                <c:pt idx="24">
                  <c:v>76</c:v>
                </c:pt>
                <c:pt idx="25">
                  <c:v>295</c:v>
                </c:pt>
                <c:pt idx="26">
                  <c:v>116</c:v>
                </c:pt>
                <c:pt idx="27">
                  <c:v>230</c:v>
                </c:pt>
                <c:pt idx="28">
                  <c:v>135</c:v>
                </c:pt>
                <c:pt idx="29">
                  <c:v>58</c:v>
                </c:pt>
                <c:pt idx="30">
                  <c:v>75</c:v>
                </c:pt>
                <c:pt idx="3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B-4448-8F65-B3E43582E425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Youtube Time (min)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Sheet1!$N$2:$N$33</c:f>
              <c:numCache>
                <c:formatCode>General</c:formatCode>
                <c:ptCount val="32"/>
                <c:pt idx="0">
                  <c:v>148</c:v>
                </c:pt>
                <c:pt idx="1">
                  <c:v>89</c:v>
                </c:pt>
                <c:pt idx="2">
                  <c:v>114</c:v>
                </c:pt>
                <c:pt idx="3">
                  <c:v>141</c:v>
                </c:pt>
                <c:pt idx="4">
                  <c:v>226</c:v>
                </c:pt>
                <c:pt idx="5">
                  <c:v>110</c:v>
                </c:pt>
                <c:pt idx="6">
                  <c:v>80</c:v>
                </c:pt>
                <c:pt idx="7">
                  <c:v>106</c:v>
                </c:pt>
                <c:pt idx="8">
                  <c:v>74</c:v>
                </c:pt>
                <c:pt idx="9">
                  <c:v>95</c:v>
                </c:pt>
                <c:pt idx="10">
                  <c:v>125</c:v>
                </c:pt>
                <c:pt idx="11">
                  <c:v>107</c:v>
                </c:pt>
                <c:pt idx="12">
                  <c:v>113</c:v>
                </c:pt>
                <c:pt idx="13">
                  <c:v>151</c:v>
                </c:pt>
                <c:pt idx="14">
                  <c:v>45</c:v>
                </c:pt>
                <c:pt idx="15">
                  <c:v>81</c:v>
                </c:pt>
                <c:pt idx="16">
                  <c:v>81</c:v>
                </c:pt>
                <c:pt idx="17">
                  <c:v>98</c:v>
                </c:pt>
                <c:pt idx="18">
                  <c:v>67</c:v>
                </c:pt>
                <c:pt idx="19">
                  <c:v>72</c:v>
                </c:pt>
                <c:pt idx="20">
                  <c:v>103</c:v>
                </c:pt>
                <c:pt idx="21">
                  <c:v>51</c:v>
                </c:pt>
                <c:pt idx="22">
                  <c:v>109</c:v>
                </c:pt>
                <c:pt idx="23">
                  <c:v>158</c:v>
                </c:pt>
                <c:pt idx="24">
                  <c:v>91</c:v>
                </c:pt>
                <c:pt idx="25">
                  <c:v>54</c:v>
                </c:pt>
                <c:pt idx="26">
                  <c:v>153</c:v>
                </c:pt>
                <c:pt idx="27">
                  <c:v>120</c:v>
                </c:pt>
                <c:pt idx="28">
                  <c:v>120</c:v>
                </c:pt>
                <c:pt idx="29">
                  <c:v>62</c:v>
                </c:pt>
                <c:pt idx="30">
                  <c:v>78</c:v>
                </c:pt>
                <c:pt idx="3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B-4448-8F65-B3E43582E425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Phone Time (min)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Sheet1!$O$2:$O$33</c:f>
              <c:numCache>
                <c:formatCode>General</c:formatCode>
                <c:ptCount val="32"/>
                <c:pt idx="0">
                  <c:v>18</c:v>
                </c:pt>
                <c:pt idx="1">
                  <c:v>10</c:v>
                </c:pt>
                <c:pt idx="2">
                  <c:v>4</c:v>
                </c:pt>
                <c:pt idx="3">
                  <c:v>17</c:v>
                </c:pt>
                <c:pt idx="4">
                  <c:v>21</c:v>
                </c:pt>
                <c:pt idx="5">
                  <c:v>13</c:v>
                </c:pt>
                <c:pt idx="6">
                  <c:v>21</c:v>
                </c:pt>
                <c:pt idx="7">
                  <c:v>7</c:v>
                </c:pt>
                <c:pt idx="8">
                  <c:v>21</c:v>
                </c:pt>
                <c:pt idx="9">
                  <c:v>11</c:v>
                </c:pt>
                <c:pt idx="10">
                  <c:v>15</c:v>
                </c:pt>
                <c:pt idx="11">
                  <c:v>12</c:v>
                </c:pt>
                <c:pt idx="12">
                  <c:v>6</c:v>
                </c:pt>
                <c:pt idx="13">
                  <c:v>19</c:v>
                </c:pt>
                <c:pt idx="14">
                  <c:v>8</c:v>
                </c:pt>
                <c:pt idx="15">
                  <c:v>11</c:v>
                </c:pt>
                <c:pt idx="16">
                  <c:v>9</c:v>
                </c:pt>
                <c:pt idx="17">
                  <c:v>20</c:v>
                </c:pt>
                <c:pt idx="18">
                  <c:v>20</c:v>
                </c:pt>
                <c:pt idx="19">
                  <c:v>13</c:v>
                </c:pt>
                <c:pt idx="20">
                  <c:v>14</c:v>
                </c:pt>
                <c:pt idx="21">
                  <c:v>18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6</c:v>
                </c:pt>
                <c:pt idx="26">
                  <c:v>8</c:v>
                </c:pt>
                <c:pt idx="27">
                  <c:v>11</c:v>
                </c:pt>
                <c:pt idx="28">
                  <c:v>10</c:v>
                </c:pt>
                <c:pt idx="29">
                  <c:v>23</c:v>
                </c:pt>
                <c:pt idx="30">
                  <c:v>7</c:v>
                </c:pt>
                <c:pt idx="3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B-4448-8F65-B3E43582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803839"/>
        <c:axId val="1569357343"/>
      </c:lineChart>
      <c:dateAx>
        <c:axId val="1622803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57343"/>
        <c:crosses val="autoZero"/>
        <c:auto val="1"/>
        <c:lblOffset val="100"/>
        <c:baseTimeUnit val="days"/>
      </c:dateAx>
      <c:valAx>
        <c:axId val="15693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0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Phone Time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Sheet1!$A$2:$A$33</c:f>
              <c:numCache>
                <c:formatCode>m/d/yyyy</c:formatCode>
                <c:ptCount val="32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</c:numCache>
            </c:numRef>
          </c:cat>
          <c:val>
            <c:numRef>
              <c:f>Sheet1!$O$2:$O$33</c:f>
              <c:numCache>
                <c:formatCode>General</c:formatCode>
                <c:ptCount val="32"/>
                <c:pt idx="0">
                  <c:v>18</c:v>
                </c:pt>
                <c:pt idx="1">
                  <c:v>10</c:v>
                </c:pt>
                <c:pt idx="2">
                  <c:v>4</c:v>
                </c:pt>
                <c:pt idx="3">
                  <c:v>17</c:v>
                </c:pt>
                <c:pt idx="4">
                  <c:v>21</c:v>
                </c:pt>
                <c:pt idx="5">
                  <c:v>13</c:v>
                </c:pt>
                <c:pt idx="6">
                  <c:v>21</c:v>
                </c:pt>
                <c:pt idx="7">
                  <c:v>7</c:v>
                </c:pt>
                <c:pt idx="8">
                  <c:v>21</c:v>
                </c:pt>
                <c:pt idx="9">
                  <c:v>11</c:v>
                </c:pt>
                <c:pt idx="10">
                  <c:v>15</c:v>
                </c:pt>
                <c:pt idx="11">
                  <c:v>12</c:v>
                </c:pt>
                <c:pt idx="12">
                  <c:v>6</c:v>
                </c:pt>
                <c:pt idx="13">
                  <c:v>19</c:v>
                </c:pt>
                <c:pt idx="14">
                  <c:v>8</c:v>
                </c:pt>
                <c:pt idx="15">
                  <c:v>11</c:v>
                </c:pt>
                <c:pt idx="16">
                  <c:v>9</c:v>
                </c:pt>
                <c:pt idx="17">
                  <c:v>20</c:v>
                </c:pt>
                <c:pt idx="18">
                  <c:v>20</c:v>
                </c:pt>
                <c:pt idx="19">
                  <c:v>13</c:v>
                </c:pt>
                <c:pt idx="20">
                  <c:v>14</c:v>
                </c:pt>
                <c:pt idx="21">
                  <c:v>18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6</c:v>
                </c:pt>
                <c:pt idx="26">
                  <c:v>8</c:v>
                </c:pt>
                <c:pt idx="27">
                  <c:v>11</c:v>
                </c:pt>
                <c:pt idx="28">
                  <c:v>10</c:v>
                </c:pt>
                <c:pt idx="29">
                  <c:v>23</c:v>
                </c:pt>
                <c:pt idx="30">
                  <c:v>7</c:v>
                </c:pt>
                <c:pt idx="3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5-4A11-B2BD-98A6A7236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06080"/>
        <c:axId val="968073120"/>
      </c:lineChart>
      <c:dateAx>
        <c:axId val="448306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73120"/>
        <c:crosses val="autoZero"/>
        <c:auto val="1"/>
        <c:lblOffset val="100"/>
        <c:baseTimeUnit val="days"/>
      </c:dateAx>
      <c:valAx>
        <c:axId val="9680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74707</xdr:colOff>
      <xdr:row>34</xdr:row>
      <xdr:rowOff>14192</xdr:rowOff>
    </xdr:from>
    <xdr:to>
      <xdr:col>30</xdr:col>
      <xdr:colOff>112058</xdr:colOff>
      <xdr:row>53</xdr:row>
      <xdr:rowOff>164352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8BDBE-1415-488C-86EC-7B2C03DD2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67236</xdr:colOff>
      <xdr:row>53</xdr:row>
      <xdr:rowOff>186018</xdr:rowOff>
    </xdr:from>
    <xdr:to>
      <xdr:col>30</xdr:col>
      <xdr:colOff>112059</xdr:colOff>
      <xdr:row>68</xdr:row>
      <xdr:rowOff>171824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25FB5-568E-488F-9A4C-89EB1F073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CE84F6-5746-49E4-9DCD-8E24E1C8B52A}" name="Table1" displayName="Table1" ref="A1:T33" totalsRowShown="0" headerRowDxfId="20" tableBorderDxfId="19">
  <autoFilter ref="A1:T33" xr:uid="{BABB24B8-FCF7-4FF4-8495-4CC8AF221C8C}"/>
  <tableColumns count="20">
    <tableColumn id="1" xr3:uid="{AD2310C1-3AB1-4790-B688-2C7EB48B1BC7}" name="Date (Night of)" dataDxfId="18"/>
    <tableColumn id="2" xr3:uid="{40E24493-E26C-450F-A262-400FFC18C131}" name="Game Name" dataDxfId="17"/>
    <tableColumn id="3" xr3:uid="{86948AB5-73C9-4D55-BEA8-DB48A1F41214}" name="Game Start" dataDxfId="16"/>
    <tableColumn id="4" xr3:uid="{F29D3C09-D376-4C05-BBC1-0F7C55BBDDEB}" name="Game End" dataDxfId="15"/>
    <tableColumn id="5" xr3:uid="{B09AC13B-56B7-4255-A905-2BA8257BDE03}" name="Youtube Start" dataDxfId="14"/>
    <tableColumn id="6" xr3:uid="{F5A53FBC-98FB-4218-A597-923C01DD86DA}" name="Youtube End" dataDxfId="13"/>
    <tableColumn id="7" xr3:uid="{5D615C90-C0DB-4FF9-AB69-9877B61D06D4}" name="Phone Start" dataDxfId="12"/>
    <tableColumn id="8" xr3:uid="{026FF204-81A7-420A-9BBE-4CED113F4943}" name="Phone End"/>
    <tableColumn id="9" xr3:uid="{83714153-947C-4C4C-8DE6-CC3633D2F816}" name="Sleep time" dataDxfId="11"/>
    <tableColumn id="10" xr3:uid="{D100EE3E-C5E8-4A44-BA2B-E6545317936C}" name="Wake Up" dataDxfId="10"/>
    <tableColumn id="11" xr3:uid="{EA935521-9CA1-4DE5-8FFD-4DD8DD73DD8A}" name="Snack" dataDxfId="9"/>
    <tableColumn id="12" xr3:uid="{5FEC26D1-5FE6-4636-9E21-9AC8055F8AB3}" name="Status" dataDxfId="8"/>
    <tableColumn id="13" xr3:uid="{E0D1B7D3-244D-4E8D-AE20-62129B662344}" name="Game Time (min)" dataDxfId="7"/>
    <tableColumn id="14" xr3:uid="{718AA8F1-8DE1-4C9F-BD9A-2D10B6E081E3}" name="Youtube Time (min)" dataDxfId="6"/>
    <tableColumn id="15" xr3:uid="{09291C9D-3023-47DE-98DE-F35C2AEDC4FE}" name="Phone Time (min)" dataDxfId="5"/>
    <tableColumn id="16" xr3:uid="{A896225B-87EE-4636-BD36-1599593DEEF5}" name="Snacking" dataDxfId="4">
      <calculatedColumnFormula>IF(Sheet1!$K2="Yes",1,0)</calculatedColumnFormula>
    </tableColumn>
    <tableColumn id="17" xr3:uid="{4C96D5A1-4158-461E-9DFF-4F9D962991DE}" name="Drowsy" dataDxfId="3">
      <calculatedColumnFormula>IF(Sheet1!$L2="Tired",1,0)</calculatedColumnFormula>
    </tableColumn>
    <tableColumn id="18" xr3:uid="{41181B5B-0C07-4FA0-A24F-A579B7F88272}" name="Game" dataDxfId="2">
      <calculatedColumnFormula>IF(Sheet1!$B2="Dota 2",1,0)</calculatedColumnFormula>
    </tableColumn>
    <tableColumn id="19" xr3:uid="{64F8A344-6EB9-4297-8842-7492C3CE1CFE}" name="Home Temperature (Before bed)" dataDxfId="1"/>
    <tableColumn id="20" xr3:uid="{99A973E9-82CD-48C0-A1F2-192BA547FB67}" name="Sleep Time (min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5C4E-C5F6-4832-BED2-B147602B8DC6}">
  <dimension ref="A1:I24"/>
  <sheetViews>
    <sheetView workbookViewId="0">
      <selection activeCell="B6" sqref="B6"/>
    </sheetView>
  </sheetViews>
  <sheetFormatPr defaultRowHeight="14.5" x14ac:dyDescent="0.35"/>
  <cols>
    <col min="1" max="1" width="28.4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  <col min="10" max="10" width="8.7265625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5" t="s">
        <v>24</v>
      </c>
      <c r="B3" s="5"/>
    </row>
    <row r="4" spans="1:9" x14ac:dyDescent="0.35">
      <c r="A4" s="2" t="s">
        <v>25</v>
      </c>
      <c r="B4" s="2">
        <v>0.4853002805067792</v>
      </c>
    </row>
    <row r="5" spans="1:9" x14ac:dyDescent="0.35">
      <c r="A5" s="2" t="s">
        <v>26</v>
      </c>
      <c r="B5" s="2">
        <v>0.23551636225995856</v>
      </c>
    </row>
    <row r="6" spans="1:9" x14ac:dyDescent="0.35">
      <c r="A6" s="2" t="s">
        <v>27</v>
      </c>
      <c r="B6" s="2">
        <v>1.2541967919113143E-2</v>
      </c>
    </row>
    <row r="7" spans="1:9" x14ac:dyDescent="0.35">
      <c r="A7" s="2" t="s">
        <v>28</v>
      </c>
      <c r="B7" s="2">
        <v>32.175969412230941</v>
      </c>
    </row>
    <row r="8" spans="1:9" ht="15" thickBot="1" x14ac:dyDescent="0.4">
      <c r="A8" s="3" t="s">
        <v>29</v>
      </c>
      <c r="B8" s="3">
        <v>32</v>
      </c>
    </row>
    <row r="10" spans="1:9" ht="15" thickBot="1" x14ac:dyDescent="0.4">
      <c r="A10" t="s">
        <v>30</v>
      </c>
    </row>
    <row r="11" spans="1:9" x14ac:dyDescent="0.35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5">
      <c r="A12" s="2" t="s">
        <v>31</v>
      </c>
      <c r="B12" s="2">
        <v>7</v>
      </c>
      <c r="C12" s="2">
        <v>7654.6865671962878</v>
      </c>
      <c r="D12" s="2">
        <v>1093.5266524566125</v>
      </c>
      <c r="E12" s="2">
        <v>1.0562484672564738</v>
      </c>
      <c r="F12" s="20">
        <v>0.42032666559773812</v>
      </c>
    </row>
    <row r="13" spans="1:9" x14ac:dyDescent="0.35">
      <c r="A13" s="2" t="s">
        <v>32</v>
      </c>
      <c r="B13" s="2">
        <v>24</v>
      </c>
      <c r="C13" s="2">
        <v>24847.032182803712</v>
      </c>
      <c r="D13" s="2">
        <v>1035.2930076168213</v>
      </c>
      <c r="E13" s="2"/>
      <c r="F13" s="2"/>
    </row>
    <row r="14" spans="1:9" ht="15" thickBot="1" x14ac:dyDescent="0.4">
      <c r="A14" s="3" t="s">
        <v>33</v>
      </c>
      <c r="B14" s="3">
        <v>31</v>
      </c>
      <c r="C14" s="3">
        <v>32501.71875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40</v>
      </c>
      <c r="C16" s="4" t="s">
        <v>28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5">
      <c r="A17" s="2" t="s">
        <v>34</v>
      </c>
      <c r="B17" s="2">
        <v>385.86104195438099</v>
      </c>
      <c r="C17" s="2">
        <v>213.47083066733779</v>
      </c>
      <c r="D17" s="2">
        <v>1.8075586287275354</v>
      </c>
      <c r="E17" s="2">
        <v>8.3226701132637665E-2</v>
      </c>
      <c r="F17" s="2">
        <v>-54.721098409477236</v>
      </c>
      <c r="G17" s="2">
        <v>826.44318231823922</v>
      </c>
      <c r="H17" s="2">
        <v>-54.721098409477236</v>
      </c>
      <c r="I17" s="2">
        <v>826.44318231823922</v>
      </c>
    </row>
    <row r="18" spans="1:9" x14ac:dyDescent="0.35">
      <c r="A18" s="2" t="s">
        <v>18</v>
      </c>
      <c r="B18" s="2">
        <v>8.5465945510071022E-3</v>
      </c>
      <c r="C18" s="2">
        <v>9.7133101504457184E-2</v>
      </c>
      <c r="D18" s="2">
        <v>8.7988486094155258E-2</v>
      </c>
      <c r="E18" s="2">
        <v>0.93061590141426975</v>
      </c>
      <c r="F18" s="2">
        <v>-0.19192627393051109</v>
      </c>
      <c r="G18" s="2">
        <v>0.20901946303252528</v>
      </c>
      <c r="H18" s="2">
        <v>-0.19192627393051109</v>
      </c>
      <c r="I18" s="2">
        <v>0.20901946303252528</v>
      </c>
    </row>
    <row r="19" spans="1:9" x14ac:dyDescent="0.35">
      <c r="A19" s="2" t="s">
        <v>20</v>
      </c>
      <c r="B19" s="2">
        <v>3.330711381426852E-2</v>
      </c>
      <c r="C19" s="2">
        <v>0.15893141290344917</v>
      </c>
      <c r="D19" s="2">
        <v>0.20956910409210663</v>
      </c>
      <c r="E19" s="2">
        <v>0.83577276783485721</v>
      </c>
      <c r="F19" s="2">
        <v>-0.29471120067466999</v>
      </c>
      <c r="G19" s="2">
        <v>0.36132542830320707</v>
      </c>
      <c r="H19" s="2">
        <v>-0.29471120067466999</v>
      </c>
      <c r="I19" s="2">
        <v>0.36132542830320707</v>
      </c>
    </row>
    <row r="20" spans="1:9" x14ac:dyDescent="0.35">
      <c r="A20" s="2" t="s">
        <v>21</v>
      </c>
      <c r="B20" s="2">
        <v>1.1921452740342049</v>
      </c>
      <c r="C20" s="2">
        <v>1.1434094679751434</v>
      </c>
      <c r="D20" s="2">
        <v>1.0426232311556485</v>
      </c>
      <c r="E20" s="2">
        <v>0.30751207473403919</v>
      </c>
      <c r="F20" s="2">
        <v>-1.1677358822715596</v>
      </c>
      <c r="G20" s="2">
        <v>3.5520264303399696</v>
      </c>
      <c r="H20" s="2">
        <v>-1.1677358822715596</v>
      </c>
      <c r="I20" s="2">
        <v>3.5520264303399696</v>
      </c>
    </row>
    <row r="21" spans="1:9" x14ac:dyDescent="0.35">
      <c r="A21" s="2" t="s">
        <v>52</v>
      </c>
      <c r="B21" s="2">
        <v>1.40710341554358</v>
      </c>
      <c r="C21" s="2">
        <v>11.911915053888714</v>
      </c>
      <c r="D21" s="2">
        <v>0.11812570935722236</v>
      </c>
      <c r="E21" s="2">
        <v>0.90695114920464937</v>
      </c>
      <c r="F21" s="2">
        <v>-23.177880930412559</v>
      </c>
      <c r="G21" s="2">
        <v>25.992087761499722</v>
      </c>
      <c r="H21" s="2">
        <v>-23.177880930412559</v>
      </c>
      <c r="I21" s="2">
        <v>25.992087761499722</v>
      </c>
    </row>
    <row r="22" spans="1:9" x14ac:dyDescent="0.35">
      <c r="A22" s="20" t="s">
        <v>53</v>
      </c>
      <c r="B22" s="2">
        <v>26.517459094978918</v>
      </c>
      <c r="C22" s="2">
        <v>12.587717812895242</v>
      </c>
      <c r="D22" s="2">
        <v>2.1066137237215172</v>
      </c>
      <c r="E22" s="20">
        <v>4.5791328182588485E-2</v>
      </c>
      <c r="F22" s="2">
        <v>0.53768640676495139</v>
      </c>
      <c r="G22" s="2">
        <v>52.497231783192888</v>
      </c>
      <c r="H22" s="2">
        <v>0.53768640676495139</v>
      </c>
      <c r="I22" s="2">
        <v>52.497231783192888</v>
      </c>
    </row>
    <row r="23" spans="1:9" x14ac:dyDescent="0.35">
      <c r="A23" s="2" t="s">
        <v>47</v>
      </c>
      <c r="B23" s="2">
        <v>8.7182703952257565</v>
      </c>
      <c r="C23" s="2">
        <v>13.241570194872873</v>
      </c>
      <c r="D23" s="2">
        <v>0.65840155411489376</v>
      </c>
      <c r="E23" s="2">
        <v>0.51654701801894598</v>
      </c>
      <c r="F23" s="2">
        <v>-18.610987283668898</v>
      </c>
      <c r="G23" s="2">
        <v>36.047528074120414</v>
      </c>
      <c r="H23" s="2">
        <v>-18.610987283668898</v>
      </c>
      <c r="I23" s="2">
        <v>36.047528074120414</v>
      </c>
    </row>
    <row r="24" spans="1:9" ht="15" thickBot="1" x14ac:dyDescent="0.4">
      <c r="A24" s="3" t="s">
        <v>7</v>
      </c>
      <c r="B24" s="3">
        <v>4.6163703499960719E-2</v>
      </c>
      <c r="C24" s="3">
        <v>2.7388427426715971</v>
      </c>
      <c r="D24" s="3">
        <v>1.6855185871289001E-2</v>
      </c>
      <c r="E24" s="3">
        <v>0.98669148516527816</v>
      </c>
      <c r="F24" s="3">
        <v>-5.6065298936253054</v>
      </c>
      <c r="G24" s="3">
        <v>5.6988573006252263</v>
      </c>
      <c r="H24" s="3">
        <v>-5.6065298936253054</v>
      </c>
      <c r="I24" s="3">
        <v>5.6988573006252263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2001-2440-43E6-B1CD-980D17E2E812}">
  <dimension ref="A1:AE37"/>
  <sheetViews>
    <sheetView tabSelected="1" zoomScale="85" zoomScaleNormal="85" workbookViewId="0"/>
  </sheetViews>
  <sheetFormatPr defaultRowHeight="14.5" x14ac:dyDescent="0.35"/>
  <cols>
    <col min="1" max="1" width="15.7265625" style="1" bestFit="1" customWidth="1"/>
    <col min="2" max="2" width="13.1796875" style="1" customWidth="1"/>
    <col min="3" max="3" width="17.26953125" style="1" customWidth="1"/>
    <col min="4" max="4" width="12" style="1" customWidth="1"/>
    <col min="5" max="5" width="15.1796875" style="1" customWidth="1"/>
    <col min="6" max="6" width="13.90625" style="1" customWidth="1"/>
    <col min="7" max="7" width="14.08984375" style="1" customWidth="1"/>
    <col min="8" max="8" width="12.1796875" style="1" customWidth="1"/>
    <col min="9" max="9" width="30.54296875" style="1" customWidth="1"/>
    <col min="10" max="10" width="11.7265625" style="1" customWidth="1"/>
    <col min="11" max="11" width="11.26953125" style="1" customWidth="1"/>
    <col min="12" max="12" width="9.54296875" style="1" customWidth="1"/>
    <col min="13" max="13" width="17" style="1" customWidth="1"/>
    <col min="14" max="14" width="19.1796875" style="1" customWidth="1"/>
    <col min="15" max="15" width="17.54296875" style="1" customWidth="1"/>
    <col min="16" max="16" width="10.54296875" style="1" customWidth="1"/>
    <col min="17" max="17" width="9.26953125" style="1" customWidth="1"/>
    <col min="18" max="18" width="8.7265625" style="1"/>
    <col min="19" max="19" width="29.90625" style="1" customWidth="1"/>
    <col min="20" max="20" width="16.81640625" style="1" customWidth="1"/>
    <col min="21" max="21" width="8.7265625" style="1"/>
    <col min="22" max="22" width="20.6328125" style="1" bestFit="1" customWidth="1"/>
    <col min="23" max="16384" width="8.7265625" style="1"/>
  </cols>
  <sheetData>
    <row r="1" spans="1:31" x14ac:dyDescent="0.35">
      <c r="A1" s="30" t="s">
        <v>19</v>
      </c>
      <c r="B1" s="30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18</v>
      </c>
      <c r="N1" s="30" t="s">
        <v>20</v>
      </c>
      <c r="O1" s="30" t="s">
        <v>21</v>
      </c>
      <c r="P1" s="30" t="s">
        <v>52</v>
      </c>
      <c r="Q1" s="30" t="s">
        <v>53</v>
      </c>
      <c r="R1" s="31" t="s">
        <v>47</v>
      </c>
      <c r="S1" s="30" t="s">
        <v>7</v>
      </c>
      <c r="T1" s="30" t="s">
        <v>22</v>
      </c>
    </row>
    <row r="2" spans="1:31" x14ac:dyDescent="0.35">
      <c r="A2" s="26">
        <v>44116</v>
      </c>
      <c r="B2" s="6" t="s">
        <v>12</v>
      </c>
      <c r="C2" s="7">
        <v>0.90069444444444446</v>
      </c>
      <c r="D2" s="7">
        <v>0.94930555555555562</v>
      </c>
      <c r="E2" s="7">
        <v>0.94930555555555562</v>
      </c>
      <c r="F2" s="7">
        <v>5.2083333333333336E-2</v>
      </c>
      <c r="G2" s="7">
        <v>5.2083333333333336E-2</v>
      </c>
      <c r="H2" s="23">
        <v>6.458333333333334E-2</v>
      </c>
      <c r="I2" s="7">
        <v>6.458333333333334E-2</v>
      </c>
      <c r="J2" s="7">
        <v>0.34652777777777777</v>
      </c>
      <c r="K2" s="6" t="s">
        <v>13</v>
      </c>
      <c r="L2" s="6" t="s">
        <v>14</v>
      </c>
      <c r="M2" s="9">
        <v>70</v>
      </c>
      <c r="N2" s="6">
        <v>148</v>
      </c>
      <c r="O2" s="6">
        <v>18</v>
      </c>
      <c r="P2" s="10">
        <f>IF(Sheet1!$K2="Yes",1,0)</f>
        <v>1</v>
      </c>
      <c r="Q2" s="10">
        <f>IF(Sheet1!$L2="Tired",1,0)</f>
        <v>0</v>
      </c>
      <c r="R2" s="11">
        <f>IF(Sheet1!$B2="Dota 2",1,0)</f>
        <v>1</v>
      </c>
      <c r="S2" s="8">
        <v>74.400000000000006</v>
      </c>
      <c r="T2" s="6">
        <v>406</v>
      </c>
      <c r="V2" s="1" t="s">
        <v>48</v>
      </c>
      <c r="W2" s="1">
        <v>1.96</v>
      </c>
    </row>
    <row r="3" spans="1:31" x14ac:dyDescent="0.35">
      <c r="A3" s="27">
        <v>44117</v>
      </c>
      <c r="B3" s="12" t="s">
        <v>12</v>
      </c>
      <c r="C3" s="13">
        <v>0.93194444444444446</v>
      </c>
      <c r="D3" s="13">
        <v>3.472222222222222E-3</v>
      </c>
      <c r="E3" s="13">
        <v>3.472222222222222E-3</v>
      </c>
      <c r="F3" s="13">
        <v>6.5277777777777782E-2</v>
      </c>
      <c r="G3" s="13">
        <v>6.5277777777777782E-2</v>
      </c>
      <c r="H3" s="24">
        <v>7.2222222222222229E-2</v>
      </c>
      <c r="I3" s="13">
        <v>7.2222222222222229E-2</v>
      </c>
      <c r="J3" s="13">
        <v>0.34652777777777777</v>
      </c>
      <c r="K3" s="12" t="s">
        <v>13</v>
      </c>
      <c r="L3" s="12" t="s">
        <v>15</v>
      </c>
      <c r="M3" s="15">
        <v>103</v>
      </c>
      <c r="N3" s="12">
        <v>89</v>
      </c>
      <c r="O3" s="12">
        <v>10</v>
      </c>
      <c r="P3" s="16">
        <f>IF(Sheet1!$K3="Yes",1,0)</f>
        <v>1</v>
      </c>
      <c r="Q3" s="16">
        <f>IF(Sheet1!$L3="Tired",1,0)</f>
        <v>1</v>
      </c>
      <c r="R3" s="17">
        <f>IF(Sheet1!$B3="Dota 2",1,0)</f>
        <v>1</v>
      </c>
      <c r="S3" s="14">
        <v>73.2</v>
      </c>
      <c r="T3" s="12">
        <v>395</v>
      </c>
      <c r="V3" s="1" t="s">
        <v>49</v>
      </c>
      <c r="W3" s="41">
        <f>_xlfn.STDEV.S(T2:T33)</f>
        <v>32.379662449176038</v>
      </c>
    </row>
    <row r="4" spans="1:31" x14ac:dyDescent="0.35">
      <c r="A4" s="26">
        <v>44118</v>
      </c>
      <c r="B4" s="6" t="s">
        <v>12</v>
      </c>
      <c r="C4" s="7">
        <v>0.87638888888888899</v>
      </c>
      <c r="D4" s="7">
        <v>0.9770833333333333</v>
      </c>
      <c r="E4" s="7">
        <v>0.9770833333333333</v>
      </c>
      <c r="F4" s="7">
        <v>5.6250000000000001E-2</v>
      </c>
      <c r="G4" s="7">
        <v>5.6250000000000001E-2</v>
      </c>
      <c r="H4" s="7">
        <v>5.9027777777777783E-2</v>
      </c>
      <c r="I4" s="7">
        <v>5.9027777777777783E-2</v>
      </c>
      <c r="J4" s="7">
        <v>0.34027777777777773</v>
      </c>
      <c r="K4" s="6" t="s">
        <v>16</v>
      </c>
      <c r="L4" s="6" t="s">
        <v>14</v>
      </c>
      <c r="M4" s="9">
        <v>145</v>
      </c>
      <c r="N4" s="6">
        <v>114</v>
      </c>
      <c r="O4" s="6">
        <v>4</v>
      </c>
      <c r="P4" s="10">
        <f>IF(Sheet1!$K4="Yes",1,0)</f>
        <v>0</v>
      </c>
      <c r="Q4" s="10">
        <f>IF(Sheet1!$L4="Tired",1,0)</f>
        <v>0</v>
      </c>
      <c r="R4" s="11">
        <f>IF(Sheet1!$B4="Dota 2",1,0)</f>
        <v>1</v>
      </c>
      <c r="S4" s="8">
        <v>74.8</v>
      </c>
      <c r="T4" s="6">
        <v>405</v>
      </c>
      <c r="V4" s="19" t="s">
        <v>50</v>
      </c>
      <c r="W4" s="19">
        <v>15</v>
      </c>
    </row>
    <row r="5" spans="1:31" x14ac:dyDescent="0.35">
      <c r="A5" s="27">
        <v>44119</v>
      </c>
      <c r="B5" s="12" t="s">
        <v>17</v>
      </c>
      <c r="C5" s="13">
        <v>0.89722222222222225</v>
      </c>
      <c r="D5" s="13">
        <v>0.95208333333333339</v>
      </c>
      <c r="E5" s="13">
        <v>0.95208333333333339</v>
      </c>
      <c r="F5" s="13">
        <v>4.9999999999999996E-2</v>
      </c>
      <c r="G5" s="13">
        <v>4.9999999999999996E-2</v>
      </c>
      <c r="H5" s="13">
        <v>6.1805555555555558E-2</v>
      </c>
      <c r="I5" s="13">
        <v>6.1805555555555558E-2</v>
      </c>
      <c r="J5" s="13">
        <v>0.34375</v>
      </c>
      <c r="K5" s="12" t="s">
        <v>16</v>
      </c>
      <c r="L5" s="12" t="s">
        <v>14</v>
      </c>
      <c r="M5" s="15">
        <v>79</v>
      </c>
      <c r="N5" s="12">
        <v>141</v>
      </c>
      <c r="O5" s="12">
        <v>17</v>
      </c>
      <c r="P5" s="16">
        <f>IF(Sheet1!$K5="Yes",1,0)</f>
        <v>0</v>
      </c>
      <c r="Q5" s="16">
        <f>IF(Sheet1!$L5="Tired",1,0)</f>
        <v>0</v>
      </c>
      <c r="R5" s="17">
        <f>IF(Sheet1!$B5="Dota 2",1,0)</f>
        <v>0</v>
      </c>
      <c r="S5" s="14">
        <v>75.7</v>
      </c>
      <c r="T5" s="12">
        <v>406</v>
      </c>
      <c r="V5" s="19" t="s">
        <v>51</v>
      </c>
      <c r="W5" s="22">
        <f>(W2*W3/W4)^2</f>
        <v>17.900874946236563</v>
      </c>
    </row>
    <row r="6" spans="1:31" x14ac:dyDescent="0.35">
      <c r="A6" s="28">
        <v>44120</v>
      </c>
      <c r="B6" s="6" t="s">
        <v>12</v>
      </c>
      <c r="C6" s="7">
        <v>0.84166666666666667</v>
      </c>
      <c r="D6" s="7">
        <v>0.96111111111111114</v>
      </c>
      <c r="E6" s="7">
        <v>0.96111111111111114</v>
      </c>
      <c r="F6" s="7">
        <v>0.11805555555555557</v>
      </c>
      <c r="G6" s="7">
        <v>0.11805555555555557</v>
      </c>
      <c r="H6" s="23">
        <v>0.13263888888888889</v>
      </c>
      <c r="I6" s="7">
        <v>0.13263888888888889</v>
      </c>
      <c r="J6" s="7">
        <v>0.44861111111111113</v>
      </c>
      <c r="K6" s="6" t="s">
        <v>13</v>
      </c>
      <c r="L6" s="6" t="s">
        <v>15</v>
      </c>
      <c r="M6" s="9">
        <v>172</v>
      </c>
      <c r="N6" s="6">
        <v>226</v>
      </c>
      <c r="O6" s="6">
        <v>21</v>
      </c>
      <c r="P6" s="10">
        <f>IF(Sheet1!$K6="Yes",1,0)</f>
        <v>1</v>
      </c>
      <c r="Q6" s="10">
        <f>IF(Sheet1!$L6="Tired",1,0)</f>
        <v>1</v>
      </c>
      <c r="R6" s="11">
        <f>IF(Sheet1!$B6="Dota 2",1,0)</f>
        <v>1</v>
      </c>
      <c r="S6" s="8">
        <v>73.400000000000006</v>
      </c>
      <c r="T6" s="6">
        <v>455</v>
      </c>
    </row>
    <row r="7" spans="1:31" x14ac:dyDescent="0.35">
      <c r="A7" s="29">
        <v>44121</v>
      </c>
      <c r="B7" s="12" t="s">
        <v>12</v>
      </c>
      <c r="C7" s="13">
        <v>0.8569444444444444</v>
      </c>
      <c r="D7" s="13">
        <v>4.3055555555555562E-2</v>
      </c>
      <c r="E7" s="13">
        <v>4.3055555555555562E-2</v>
      </c>
      <c r="F7" s="13">
        <v>0.11944444444444445</v>
      </c>
      <c r="G7" s="13">
        <v>0.11944444444444445</v>
      </c>
      <c r="H7" s="24">
        <v>0.12847222222222224</v>
      </c>
      <c r="I7" s="13">
        <v>0.12847222222222224</v>
      </c>
      <c r="J7" s="13">
        <v>0.44027777777777777</v>
      </c>
      <c r="K7" s="12" t="s">
        <v>13</v>
      </c>
      <c r="L7" s="12" t="s">
        <v>15</v>
      </c>
      <c r="M7" s="15">
        <v>268</v>
      </c>
      <c r="N7" s="12">
        <v>110</v>
      </c>
      <c r="O7" s="12">
        <v>13</v>
      </c>
      <c r="P7" s="16">
        <f>IF(Sheet1!$K7="Yes",1,0)</f>
        <v>1</v>
      </c>
      <c r="Q7" s="16">
        <f>IF(Sheet1!$L7="Tired",1,0)</f>
        <v>1</v>
      </c>
      <c r="R7" s="17">
        <f>IF(Sheet1!$B7="Dota 2",1,0)</f>
        <v>1</v>
      </c>
      <c r="S7" s="14">
        <v>72.599999999999994</v>
      </c>
      <c r="T7" s="12">
        <v>449</v>
      </c>
    </row>
    <row r="8" spans="1:31" x14ac:dyDescent="0.35">
      <c r="A8" s="26">
        <v>44122</v>
      </c>
      <c r="B8" s="6" t="s">
        <v>12</v>
      </c>
      <c r="C8" s="7">
        <v>0.89930555555555547</v>
      </c>
      <c r="D8" s="7">
        <v>0</v>
      </c>
      <c r="E8" s="7">
        <v>0</v>
      </c>
      <c r="F8" s="7">
        <v>5.5555555555555552E-2</v>
      </c>
      <c r="G8" s="7">
        <v>5.5555555555555552E-2</v>
      </c>
      <c r="H8" s="23">
        <v>7.013888888888889E-2</v>
      </c>
      <c r="I8" s="7">
        <v>7.013888888888889E-2</v>
      </c>
      <c r="J8" s="7">
        <v>0.34791666666666665</v>
      </c>
      <c r="K8" s="6" t="s">
        <v>16</v>
      </c>
      <c r="L8" s="6" t="s">
        <v>15</v>
      </c>
      <c r="M8" s="9">
        <v>155</v>
      </c>
      <c r="N8" s="6">
        <v>80</v>
      </c>
      <c r="O8" s="6">
        <v>21</v>
      </c>
      <c r="P8" s="10">
        <f>IF(Sheet1!$K8="Yes",1,0)</f>
        <v>0</v>
      </c>
      <c r="Q8" s="10">
        <f>IF(Sheet1!$L8="Tired",1,0)</f>
        <v>1</v>
      </c>
      <c r="R8" s="11">
        <f>IF(Sheet1!$B8="Dota 2",1,0)</f>
        <v>1</v>
      </c>
      <c r="S8" s="8">
        <v>72.8</v>
      </c>
      <c r="T8" s="6">
        <v>400</v>
      </c>
    </row>
    <row r="9" spans="1:31" x14ac:dyDescent="0.35">
      <c r="A9" s="27">
        <v>44123</v>
      </c>
      <c r="B9" s="12" t="s">
        <v>12</v>
      </c>
      <c r="C9" s="13">
        <v>0.90069444444444446</v>
      </c>
      <c r="D9" s="13">
        <v>0.49583333333333335</v>
      </c>
      <c r="E9" s="13">
        <v>0.49583333333333335</v>
      </c>
      <c r="F9" s="13">
        <v>6.9444444444444434E-2</v>
      </c>
      <c r="G9" s="13">
        <v>6.9444444444444434E-2</v>
      </c>
      <c r="H9" s="24">
        <v>7.4305555555555555E-2</v>
      </c>
      <c r="I9" s="13">
        <v>7.4305555555555555E-2</v>
      </c>
      <c r="J9" s="13">
        <v>0.34583333333333338</v>
      </c>
      <c r="K9" s="12" t="s">
        <v>16</v>
      </c>
      <c r="L9" s="12" t="s">
        <v>14</v>
      </c>
      <c r="M9" s="15">
        <v>137</v>
      </c>
      <c r="N9" s="12">
        <v>106</v>
      </c>
      <c r="O9" s="12">
        <v>7</v>
      </c>
      <c r="P9" s="16">
        <f>IF(Sheet1!$K9="Yes",1,0)</f>
        <v>0</v>
      </c>
      <c r="Q9" s="16">
        <f>IF(Sheet1!$L9="Tired",1,0)</f>
        <v>0</v>
      </c>
      <c r="R9" s="17">
        <f>IF(Sheet1!$B9="Dota 2",1,0)</f>
        <v>1</v>
      </c>
      <c r="S9" s="14">
        <v>74.099999999999994</v>
      </c>
      <c r="T9" s="12">
        <v>391</v>
      </c>
      <c r="W9" s="1" t="s">
        <v>58</v>
      </c>
      <c r="X9" s="43" t="s">
        <v>53</v>
      </c>
      <c r="Y9" s="43"/>
      <c r="AC9" s="1" t="s">
        <v>60</v>
      </c>
      <c r="AD9" s="43" t="s">
        <v>53</v>
      </c>
      <c r="AE9" s="43"/>
    </row>
    <row r="10" spans="1:31" x14ac:dyDescent="0.35">
      <c r="A10" s="26">
        <v>44124</v>
      </c>
      <c r="B10" s="6" t="s">
        <v>17</v>
      </c>
      <c r="C10" s="7">
        <v>0.92708333333333337</v>
      </c>
      <c r="D10" s="7">
        <v>4.8611111111111112E-3</v>
      </c>
      <c r="E10" s="7">
        <v>4.8611111111111112E-3</v>
      </c>
      <c r="F10" s="7">
        <v>5.6250000000000001E-2</v>
      </c>
      <c r="G10" s="7">
        <v>5.6250000000000001E-2</v>
      </c>
      <c r="H10" s="23">
        <v>7.0833333333333331E-2</v>
      </c>
      <c r="I10" s="7">
        <v>7.0833333333333331E-2</v>
      </c>
      <c r="J10" s="7">
        <v>0.35069444444444442</v>
      </c>
      <c r="K10" s="6" t="s">
        <v>16</v>
      </c>
      <c r="L10" s="6" t="s">
        <v>14</v>
      </c>
      <c r="M10" s="9">
        <v>112</v>
      </c>
      <c r="N10" s="6">
        <v>74</v>
      </c>
      <c r="O10" s="6">
        <v>21</v>
      </c>
      <c r="P10" s="10">
        <f>IF(Sheet1!$K10="Yes",1,0)</f>
        <v>0</v>
      </c>
      <c r="Q10" s="10">
        <f>IF(Sheet1!$L10="Tired",1,0)</f>
        <v>0</v>
      </c>
      <c r="R10" s="11">
        <f>IF(Sheet1!$B10="Dota 2",1,0)</f>
        <v>0</v>
      </c>
      <c r="S10" s="8">
        <v>76.099999999999994</v>
      </c>
      <c r="T10" s="6">
        <v>403</v>
      </c>
      <c r="W10" s="39"/>
      <c r="X10" s="37" t="s">
        <v>15</v>
      </c>
      <c r="Y10" s="32" t="s">
        <v>14</v>
      </c>
      <c r="Z10" s="1" t="s">
        <v>33</v>
      </c>
      <c r="AC10" s="39"/>
      <c r="AD10" s="37" t="s">
        <v>15</v>
      </c>
      <c r="AE10" s="32" t="s">
        <v>14</v>
      </c>
    </row>
    <row r="11" spans="1:31" x14ac:dyDescent="0.35">
      <c r="A11" s="27">
        <v>44125</v>
      </c>
      <c r="B11" s="12" t="s">
        <v>12</v>
      </c>
      <c r="C11" s="13">
        <v>0.8125</v>
      </c>
      <c r="D11" s="13">
        <v>0.99791666666666667</v>
      </c>
      <c r="E11" s="13">
        <v>0.99791666666666667</v>
      </c>
      <c r="F11" s="13">
        <v>6.3888888888888884E-2</v>
      </c>
      <c r="G11" s="13">
        <v>6.3888888888888884E-2</v>
      </c>
      <c r="H11" s="24">
        <v>7.1527777777777787E-2</v>
      </c>
      <c r="I11" s="13">
        <v>7.1527777777777787E-2</v>
      </c>
      <c r="J11" s="13">
        <v>0.34652777777777777</v>
      </c>
      <c r="K11" s="12" t="s">
        <v>13</v>
      </c>
      <c r="L11" s="12" t="s">
        <v>15</v>
      </c>
      <c r="M11" s="15">
        <v>267</v>
      </c>
      <c r="N11" s="12">
        <v>95</v>
      </c>
      <c r="O11" s="12">
        <v>11</v>
      </c>
      <c r="P11" s="16">
        <f>IF(Sheet1!$K11="Yes",1,0)</f>
        <v>1</v>
      </c>
      <c r="Q11" s="16">
        <f>IF(Sheet1!$L11="Tired",1,0)</f>
        <v>1</v>
      </c>
      <c r="R11" s="17">
        <f>IF(Sheet1!$B11="Dota 2",1,0)</f>
        <v>1</v>
      </c>
      <c r="S11" s="14">
        <v>77.3</v>
      </c>
      <c r="T11" s="12">
        <v>396</v>
      </c>
      <c r="V11" s="42" t="s">
        <v>59</v>
      </c>
      <c r="W11" s="38" t="s">
        <v>13</v>
      </c>
      <c r="X11" s="32">
        <v>6</v>
      </c>
      <c r="Y11" s="32">
        <v>9</v>
      </c>
      <c r="Z11" s="34">
        <f>SUM(X11:Y11)</f>
        <v>15</v>
      </c>
      <c r="AB11" s="42" t="s">
        <v>59</v>
      </c>
      <c r="AC11" s="38" t="s">
        <v>13</v>
      </c>
      <c r="AD11" s="40">
        <f>Z11*X13/Z13</f>
        <v>7.5</v>
      </c>
      <c r="AE11" s="40">
        <f>Z11*Y13/Z13</f>
        <v>7.5</v>
      </c>
    </row>
    <row r="12" spans="1:31" ht="15" thickBot="1" x14ac:dyDescent="0.4">
      <c r="A12" s="26">
        <v>44126</v>
      </c>
      <c r="B12" s="6" t="s">
        <v>12</v>
      </c>
      <c r="C12" s="7">
        <v>0.87361111111111101</v>
      </c>
      <c r="D12" s="7">
        <v>0.97152777777777777</v>
      </c>
      <c r="E12" s="7">
        <v>0.97152777777777777</v>
      </c>
      <c r="F12" s="7">
        <v>5.8333333333333327E-2</v>
      </c>
      <c r="G12" s="7">
        <v>5.8333333333333327E-2</v>
      </c>
      <c r="H12" s="23">
        <v>6.8749999999999992E-2</v>
      </c>
      <c r="I12" s="7">
        <v>6.8749999999999992E-2</v>
      </c>
      <c r="J12" s="7">
        <v>0.35069444444444442</v>
      </c>
      <c r="K12" s="6" t="s">
        <v>16</v>
      </c>
      <c r="L12" s="6" t="s">
        <v>14</v>
      </c>
      <c r="M12" s="9">
        <v>141</v>
      </c>
      <c r="N12" s="6">
        <v>125</v>
      </c>
      <c r="O12" s="6">
        <v>15</v>
      </c>
      <c r="P12" s="10">
        <f>IF(Sheet1!$K12="Yes",1,0)</f>
        <v>0</v>
      </c>
      <c r="Q12" s="10">
        <f>IF(Sheet1!$L12="Tired",1,0)</f>
        <v>0</v>
      </c>
      <c r="R12" s="11">
        <f>IF(Sheet1!$B12="Dota 2",1,0)</f>
        <v>1</v>
      </c>
      <c r="S12" s="8">
        <v>78</v>
      </c>
      <c r="T12" s="6">
        <v>406</v>
      </c>
      <c r="V12" s="42"/>
      <c r="W12" s="32" t="s">
        <v>16</v>
      </c>
      <c r="X12" s="32">
        <v>10</v>
      </c>
      <c r="Y12" s="32">
        <v>7</v>
      </c>
      <c r="Z12" s="33">
        <f>SUM(X12:Y12)</f>
        <v>17</v>
      </c>
      <c r="AB12" s="42"/>
      <c r="AC12" s="32" t="s">
        <v>16</v>
      </c>
      <c r="AD12" s="40">
        <f>Z12*X13/Z13</f>
        <v>8.5</v>
      </c>
      <c r="AE12" s="40">
        <f>Z12*Y13/Z13</f>
        <v>8.5</v>
      </c>
    </row>
    <row r="13" spans="1:31" ht="15" thickBot="1" x14ac:dyDescent="0.4">
      <c r="A13" s="29">
        <v>44127</v>
      </c>
      <c r="B13" s="12" t="s">
        <v>12</v>
      </c>
      <c r="C13" s="13">
        <v>0.88680555555555562</v>
      </c>
      <c r="D13" s="13">
        <v>0.9604166666666667</v>
      </c>
      <c r="E13" s="13">
        <v>0.9604166666666667</v>
      </c>
      <c r="F13" s="13">
        <v>3.4722222222222224E-2</v>
      </c>
      <c r="G13" s="13">
        <v>3.4722222222222224E-2</v>
      </c>
      <c r="H13" s="13">
        <v>4.3055555555555562E-2</v>
      </c>
      <c r="I13" s="13">
        <v>4.3055555555555562E-2</v>
      </c>
      <c r="J13" s="13">
        <v>0.39861111111111108</v>
      </c>
      <c r="K13" s="12" t="s">
        <v>16</v>
      </c>
      <c r="L13" s="12" t="s">
        <v>15</v>
      </c>
      <c r="M13" s="15">
        <v>106</v>
      </c>
      <c r="N13" s="12">
        <v>107</v>
      </c>
      <c r="O13" s="12">
        <v>12</v>
      </c>
      <c r="P13" s="16">
        <f>IF(Sheet1!$K13="Yes",1,0)</f>
        <v>0</v>
      </c>
      <c r="Q13" s="16">
        <f>IF(Sheet1!$L13="Tired",1,0)</f>
        <v>1</v>
      </c>
      <c r="R13" s="17">
        <f>IF(Sheet1!$B13="Dota 2",1,0)</f>
        <v>1</v>
      </c>
      <c r="S13" s="14">
        <v>77.5</v>
      </c>
      <c r="T13" s="12">
        <v>512</v>
      </c>
      <c r="W13" s="1" t="s">
        <v>33</v>
      </c>
      <c r="X13" s="35">
        <f>SUM(X11:X12)</f>
        <v>16</v>
      </c>
      <c r="Y13" s="35">
        <f>SUM(Y11:Y12)</f>
        <v>16</v>
      </c>
      <c r="Z13" s="36">
        <f>SUM(Z11:Z12)</f>
        <v>32</v>
      </c>
    </row>
    <row r="14" spans="1:31" x14ac:dyDescent="0.35">
      <c r="A14" s="28">
        <v>44128</v>
      </c>
      <c r="B14" s="6" t="s">
        <v>12</v>
      </c>
      <c r="C14" s="7">
        <v>0.89722222222222225</v>
      </c>
      <c r="D14" s="7">
        <v>6.1805555555555558E-2</v>
      </c>
      <c r="E14" s="7">
        <v>6.1805555555555558E-2</v>
      </c>
      <c r="F14" s="7">
        <v>0.14027777777777778</v>
      </c>
      <c r="G14" s="7">
        <v>0.14027777777777778</v>
      </c>
      <c r="H14" s="23">
        <v>0.14444444444444446</v>
      </c>
      <c r="I14" s="7">
        <v>0.14444444444444446</v>
      </c>
      <c r="J14" s="7">
        <v>0.48125000000000001</v>
      </c>
      <c r="K14" s="6" t="s">
        <v>13</v>
      </c>
      <c r="L14" s="6" t="s">
        <v>15</v>
      </c>
      <c r="M14" s="9">
        <v>237</v>
      </c>
      <c r="N14" s="6">
        <v>113</v>
      </c>
      <c r="O14" s="6">
        <v>6</v>
      </c>
      <c r="P14" s="10">
        <f>IF(Sheet1!$K14="Yes",1,0)</f>
        <v>1</v>
      </c>
      <c r="Q14" s="10">
        <f>IF(Sheet1!$L14="Tired",1,0)</f>
        <v>1</v>
      </c>
      <c r="R14" s="11">
        <f>IF(Sheet1!$B14="Dota 2",1,0)</f>
        <v>1</v>
      </c>
      <c r="S14" s="8">
        <v>75.3</v>
      </c>
      <c r="T14" s="6">
        <v>485</v>
      </c>
      <c r="AC14" s="19" t="s">
        <v>61</v>
      </c>
      <c r="AD14" s="1">
        <f>_xlfn.CHISQ.TEST(X11:Y12,AD11:AE12)</f>
        <v>0.28790084530583476</v>
      </c>
    </row>
    <row r="15" spans="1:31" x14ac:dyDescent="0.35">
      <c r="A15" s="27">
        <v>44129</v>
      </c>
      <c r="B15" s="12" t="s">
        <v>12</v>
      </c>
      <c r="C15" s="13">
        <v>0.8125</v>
      </c>
      <c r="D15" s="13">
        <v>0.92222222222222217</v>
      </c>
      <c r="E15" s="13">
        <v>0.92222222222222217</v>
      </c>
      <c r="F15" s="13">
        <v>2.7083333333333334E-2</v>
      </c>
      <c r="G15" s="13">
        <v>2.7083333333333334E-2</v>
      </c>
      <c r="H15" s="13">
        <v>4.027777777777778E-2</v>
      </c>
      <c r="I15" s="13">
        <v>4.027777777777778E-2</v>
      </c>
      <c r="J15" s="13">
        <v>0.3520833333333333</v>
      </c>
      <c r="K15" s="12" t="s">
        <v>16</v>
      </c>
      <c r="L15" s="12" t="s">
        <v>14</v>
      </c>
      <c r="M15" s="15">
        <v>158</v>
      </c>
      <c r="N15" s="12">
        <v>151</v>
      </c>
      <c r="O15" s="12">
        <v>19</v>
      </c>
      <c r="P15" s="16">
        <f>IF(Sheet1!$K15="Yes",1,0)</f>
        <v>0</v>
      </c>
      <c r="Q15" s="16">
        <f>IF(Sheet1!$L15="Tired",1,0)</f>
        <v>0</v>
      </c>
      <c r="R15" s="17">
        <f>IF(Sheet1!$B15="Dota 2",1,0)</f>
        <v>1</v>
      </c>
      <c r="S15" s="14">
        <v>73</v>
      </c>
      <c r="T15" s="12">
        <v>449</v>
      </c>
    </row>
    <row r="16" spans="1:31" x14ac:dyDescent="0.35">
      <c r="A16" s="26">
        <v>44130</v>
      </c>
      <c r="B16" s="6" t="s">
        <v>12</v>
      </c>
      <c r="C16" s="7">
        <v>0.92638888888888893</v>
      </c>
      <c r="D16" s="7">
        <v>1.8749999999999999E-2</v>
      </c>
      <c r="E16" s="7">
        <v>1.8749999999999999E-2</v>
      </c>
      <c r="F16" s="7">
        <v>4.9999999999999996E-2</v>
      </c>
      <c r="G16" s="7">
        <v>4.9999999999999996E-2</v>
      </c>
      <c r="H16" s="7">
        <v>5.5555555555555552E-2</v>
      </c>
      <c r="I16" s="7">
        <v>5.5555555555555552E-2</v>
      </c>
      <c r="J16" s="7">
        <v>0.3527777777777778</v>
      </c>
      <c r="K16" s="6" t="s">
        <v>13</v>
      </c>
      <c r="L16" s="6" t="s">
        <v>14</v>
      </c>
      <c r="M16" s="9">
        <v>133</v>
      </c>
      <c r="N16" s="6">
        <v>45</v>
      </c>
      <c r="O16" s="6">
        <v>8</v>
      </c>
      <c r="P16" s="10">
        <f>IF(Sheet1!$K16="Yes",1,0)</f>
        <v>1</v>
      </c>
      <c r="Q16" s="10">
        <f>IF(Sheet1!$L16="Tired",1,0)</f>
        <v>0</v>
      </c>
      <c r="R16" s="11">
        <f>IF(Sheet1!$B16="Dota 2",1,0)</f>
        <v>1</v>
      </c>
      <c r="S16" s="8">
        <v>74.400000000000006</v>
      </c>
      <c r="T16" s="6">
        <v>428</v>
      </c>
    </row>
    <row r="17" spans="1:23" x14ac:dyDescent="0.35">
      <c r="A17" s="27">
        <v>44131</v>
      </c>
      <c r="B17" s="12" t="s">
        <v>17</v>
      </c>
      <c r="C17" s="13">
        <v>0.9243055555555556</v>
      </c>
      <c r="D17" s="13">
        <v>0.99722222222222223</v>
      </c>
      <c r="E17" s="13">
        <v>0.99722222222222223</v>
      </c>
      <c r="F17" s="13">
        <v>5.347222222222222E-2</v>
      </c>
      <c r="G17" s="13">
        <v>5.347222222222222E-2</v>
      </c>
      <c r="H17" s="13">
        <v>6.1111111111111116E-2</v>
      </c>
      <c r="I17" s="13">
        <v>6.1111111111111116E-2</v>
      </c>
      <c r="J17" s="13">
        <v>0.35694444444444445</v>
      </c>
      <c r="K17" s="12" t="s">
        <v>13</v>
      </c>
      <c r="L17" s="12" t="s">
        <v>14</v>
      </c>
      <c r="M17" s="15">
        <v>105</v>
      </c>
      <c r="N17" s="12">
        <v>81</v>
      </c>
      <c r="O17" s="12">
        <v>11</v>
      </c>
      <c r="P17" s="16">
        <f>IF(Sheet1!$K17="Yes",1,0)</f>
        <v>1</v>
      </c>
      <c r="Q17" s="16">
        <f>IF(Sheet1!$L17="Tired",1,0)</f>
        <v>0</v>
      </c>
      <c r="R17" s="17">
        <f>IF(Sheet1!$B17="Dota 2",1,0)</f>
        <v>0</v>
      </c>
      <c r="S17" s="14">
        <v>74.599999999999994</v>
      </c>
      <c r="T17" s="12">
        <v>426</v>
      </c>
    </row>
    <row r="18" spans="1:23" x14ac:dyDescent="0.35">
      <c r="A18" s="26">
        <v>44132</v>
      </c>
      <c r="B18" s="6" t="s">
        <v>17</v>
      </c>
      <c r="C18" s="7">
        <v>0.89444444444444438</v>
      </c>
      <c r="D18" s="7">
        <v>6.9444444444444447E-4</v>
      </c>
      <c r="E18" s="7">
        <v>6.9444444444444447E-4</v>
      </c>
      <c r="F18" s="7">
        <v>5.6944444444444443E-2</v>
      </c>
      <c r="G18" s="7">
        <v>5.6944444444444443E-2</v>
      </c>
      <c r="H18" s="23">
        <v>6.3194444444444442E-2</v>
      </c>
      <c r="I18" s="7">
        <v>6.3194444444444442E-2</v>
      </c>
      <c r="J18" s="7">
        <v>0.35833333333333334</v>
      </c>
      <c r="K18" s="6" t="s">
        <v>16</v>
      </c>
      <c r="L18" s="6" t="s">
        <v>15</v>
      </c>
      <c r="M18" s="9">
        <v>153</v>
      </c>
      <c r="N18" s="6">
        <v>81</v>
      </c>
      <c r="O18" s="6">
        <v>9</v>
      </c>
      <c r="P18" s="10">
        <f>IF(Sheet1!$K18="Yes",1,0)</f>
        <v>0</v>
      </c>
      <c r="Q18" s="10">
        <f>IF(Sheet1!$L18="Tired",1,0)</f>
        <v>1</v>
      </c>
      <c r="R18" s="11">
        <f>IF(Sheet1!$B18="Dota 2",1,0)</f>
        <v>0</v>
      </c>
      <c r="S18" s="8">
        <v>73.7</v>
      </c>
      <c r="T18" s="6">
        <v>425</v>
      </c>
      <c r="V18" s="1" t="s">
        <v>62</v>
      </c>
      <c r="W18" s="1">
        <v>32</v>
      </c>
    </row>
    <row r="19" spans="1:23" x14ac:dyDescent="0.35">
      <c r="A19" s="27">
        <v>44133</v>
      </c>
      <c r="B19" s="12" t="s">
        <v>17</v>
      </c>
      <c r="C19" s="13">
        <v>0.89027777777777783</v>
      </c>
      <c r="D19" s="13">
        <v>0.97569444444444453</v>
      </c>
      <c r="E19" s="13">
        <v>0.97569444444444453</v>
      </c>
      <c r="F19" s="13">
        <v>4.3750000000000004E-2</v>
      </c>
      <c r="G19" s="13">
        <v>4.3750000000000004E-2</v>
      </c>
      <c r="H19" s="13">
        <v>5.7638888888888885E-2</v>
      </c>
      <c r="I19" s="13">
        <v>5.7638888888888885E-2</v>
      </c>
      <c r="J19" s="13">
        <v>0.35902777777777778</v>
      </c>
      <c r="K19" s="12" t="s">
        <v>13</v>
      </c>
      <c r="L19" s="12" t="s">
        <v>14</v>
      </c>
      <c r="M19" s="15">
        <v>123</v>
      </c>
      <c r="N19" s="12">
        <v>98</v>
      </c>
      <c r="O19" s="12">
        <v>20</v>
      </c>
      <c r="P19" s="16">
        <f>IF(Sheet1!$K19="Yes",1,0)</f>
        <v>1</v>
      </c>
      <c r="Q19" s="16">
        <f>IF(Sheet1!$L19="Tired",1,0)</f>
        <v>0</v>
      </c>
      <c r="R19" s="17">
        <f>IF(Sheet1!$B19="Dota 2",1,0)</f>
        <v>0</v>
      </c>
      <c r="S19" s="14">
        <v>71.599999999999994</v>
      </c>
      <c r="T19" s="12">
        <v>434</v>
      </c>
      <c r="V19" s="1" t="s">
        <v>48</v>
      </c>
      <c r="W19" s="1">
        <f>W2</f>
        <v>1.96</v>
      </c>
    </row>
    <row r="20" spans="1:23" x14ac:dyDescent="0.35">
      <c r="A20" s="28">
        <v>44134</v>
      </c>
      <c r="B20" s="6" t="s">
        <v>12</v>
      </c>
      <c r="C20" s="7">
        <v>0.81736111111111109</v>
      </c>
      <c r="D20" s="7">
        <v>1.9444444444444445E-2</v>
      </c>
      <c r="E20" s="7">
        <v>1.9444444444444445E-2</v>
      </c>
      <c r="F20" s="7">
        <v>6.5972222222222224E-2</v>
      </c>
      <c r="G20" s="7">
        <v>6.5972222222222224E-2</v>
      </c>
      <c r="H20" s="23">
        <v>7.9861111111111105E-2</v>
      </c>
      <c r="I20" s="7">
        <v>7.9861111111111105E-2</v>
      </c>
      <c r="J20" s="7">
        <v>0.4375</v>
      </c>
      <c r="K20" s="6" t="s">
        <v>16</v>
      </c>
      <c r="L20" s="6" t="s">
        <v>15</v>
      </c>
      <c r="M20" s="9">
        <v>291</v>
      </c>
      <c r="N20" s="6">
        <v>67</v>
      </c>
      <c r="O20" s="6">
        <v>20</v>
      </c>
      <c r="P20" s="10">
        <f>IF(Sheet1!$K20="Yes",1,0)</f>
        <v>0</v>
      </c>
      <c r="Q20" s="10">
        <f>IF(Sheet1!$L20="Tired",1,0)</f>
        <v>1</v>
      </c>
      <c r="R20" s="11">
        <f>IF(Sheet1!$B20="Dota 2",1,0)</f>
        <v>1</v>
      </c>
      <c r="S20" s="8">
        <v>70.099999999999994</v>
      </c>
      <c r="T20" s="6">
        <v>515</v>
      </c>
      <c r="V20" s="1" t="s">
        <v>63</v>
      </c>
      <c r="W20" s="41">
        <f>W3</f>
        <v>32.379662449176038</v>
      </c>
    </row>
    <row r="21" spans="1:23" x14ac:dyDescent="0.35">
      <c r="A21" s="29">
        <v>44135</v>
      </c>
      <c r="B21" s="12" t="s">
        <v>12</v>
      </c>
      <c r="C21" s="13">
        <v>0.84166666666666667</v>
      </c>
      <c r="D21" s="13">
        <v>4.7916666666666663E-2</v>
      </c>
      <c r="E21" s="13">
        <v>4.7916666666666663E-2</v>
      </c>
      <c r="F21" s="13">
        <v>9.7916666666666666E-2</v>
      </c>
      <c r="G21" s="13">
        <v>9.7916666666666666E-2</v>
      </c>
      <c r="H21" s="24">
        <v>0.10694444444444444</v>
      </c>
      <c r="I21" s="13">
        <v>0.10694444444444444</v>
      </c>
      <c r="J21" s="13">
        <v>0.40277777777777773</v>
      </c>
      <c r="K21" s="12" t="s">
        <v>16</v>
      </c>
      <c r="L21" s="12" t="s">
        <v>15</v>
      </c>
      <c r="M21" s="18">
        <v>357</v>
      </c>
      <c r="N21" s="12">
        <v>72</v>
      </c>
      <c r="O21" s="12">
        <v>13</v>
      </c>
      <c r="P21" s="16">
        <f>IF(Sheet1!$K21="Yes",1,0)</f>
        <v>0</v>
      </c>
      <c r="Q21" s="16">
        <f>IF(Sheet1!$L21="Tired",1,0)</f>
        <v>1</v>
      </c>
      <c r="R21" s="17">
        <f>IF(Sheet1!$B21="Dota 2",1,0)</f>
        <v>1</v>
      </c>
      <c r="S21" s="14">
        <v>68.5</v>
      </c>
      <c r="T21" s="12">
        <v>426</v>
      </c>
      <c r="V21" s="19" t="s">
        <v>64</v>
      </c>
      <c r="W21" s="21">
        <f>T37</f>
        <v>429.40625</v>
      </c>
    </row>
    <row r="22" spans="1:23" x14ac:dyDescent="0.35">
      <c r="A22" s="26">
        <v>44136</v>
      </c>
      <c r="B22" s="6" t="s">
        <v>12</v>
      </c>
      <c r="C22" s="7">
        <v>0.83958333333333324</v>
      </c>
      <c r="D22" s="7">
        <v>0.95416666666666661</v>
      </c>
      <c r="E22" s="7">
        <v>0.95416666666666661</v>
      </c>
      <c r="F22" s="7">
        <v>2.5694444444444447E-2</v>
      </c>
      <c r="G22" s="7">
        <v>2.5694444444444447E-2</v>
      </c>
      <c r="H22" s="7">
        <v>3.5416666666666666E-2</v>
      </c>
      <c r="I22" s="7">
        <v>3.5416666666666666E-2</v>
      </c>
      <c r="J22" s="7">
        <v>0.37013888888888885</v>
      </c>
      <c r="K22" s="6" t="s">
        <v>16</v>
      </c>
      <c r="L22" s="6" t="s">
        <v>15</v>
      </c>
      <c r="M22" s="6">
        <v>165</v>
      </c>
      <c r="N22" s="6">
        <v>103</v>
      </c>
      <c r="O22" s="6">
        <v>14</v>
      </c>
      <c r="P22" s="10">
        <f>IF(Sheet1!$K22="Yes",1,0)</f>
        <v>0</v>
      </c>
      <c r="Q22" s="10">
        <f>IF(Sheet1!$L22="Tired",1,0)</f>
        <v>1</v>
      </c>
      <c r="R22" s="11">
        <f>IF(Sheet1!$B22="Dota 2",1,0)</f>
        <v>1</v>
      </c>
      <c r="S22" s="8">
        <v>70.8</v>
      </c>
      <c r="T22" s="6">
        <v>482</v>
      </c>
    </row>
    <row r="23" spans="1:23" x14ac:dyDescent="0.35">
      <c r="A23" s="27">
        <v>44137</v>
      </c>
      <c r="B23" s="12" t="s">
        <v>12</v>
      </c>
      <c r="C23" s="13">
        <v>0.89097222222222217</v>
      </c>
      <c r="D23" s="13">
        <v>1.3888888888888888E-2</v>
      </c>
      <c r="E23" s="13">
        <v>1.3888888888888888E-2</v>
      </c>
      <c r="F23" s="13">
        <v>4.9305555555555554E-2</v>
      </c>
      <c r="G23" s="13">
        <v>4.9305555555555554E-2</v>
      </c>
      <c r="H23" s="13">
        <v>6.1805555555555558E-2</v>
      </c>
      <c r="I23" s="13">
        <v>6.1805555555555558E-2</v>
      </c>
      <c r="J23" s="13">
        <v>0.34930555555555554</v>
      </c>
      <c r="K23" s="12" t="s">
        <v>13</v>
      </c>
      <c r="L23" s="12" t="s">
        <v>14</v>
      </c>
      <c r="M23" s="12">
        <v>177</v>
      </c>
      <c r="N23" s="12">
        <v>51</v>
      </c>
      <c r="O23" s="12">
        <v>18</v>
      </c>
      <c r="P23" s="16">
        <f>IF(Sheet1!$K23="Yes",1,0)</f>
        <v>1</v>
      </c>
      <c r="Q23" s="16">
        <f>IF(Sheet1!$L23="Tired",1,0)</f>
        <v>0</v>
      </c>
      <c r="R23" s="17">
        <f>IF(Sheet1!$B23="Dota 2",1,0)</f>
        <v>1</v>
      </c>
      <c r="S23" s="14">
        <v>71</v>
      </c>
      <c r="T23" s="12">
        <v>414</v>
      </c>
      <c r="V23" s="1" t="s">
        <v>65</v>
      </c>
      <c r="W23" s="1">
        <f>$W$21+($W$19*($W$20/SQRT($W$18)))</f>
        <v>440.62523065626846</v>
      </c>
    </row>
    <row r="24" spans="1:23" x14ac:dyDescent="0.35">
      <c r="A24" s="26">
        <v>44138</v>
      </c>
      <c r="B24" s="6" t="s">
        <v>12</v>
      </c>
      <c r="C24" s="7">
        <v>0.92152777777777783</v>
      </c>
      <c r="D24" s="7">
        <v>0.9868055555555556</v>
      </c>
      <c r="E24" s="7">
        <v>0.9868055555555556</v>
      </c>
      <c r="F24" s="7">
        <v>6.25E-2</v>
      </c>
      <c r="G24" s="7">
        <v>6.25E-2</v>
      </c>
      <c r="H24" s="23">
        <v>6.9444444444444434E-2</v>
      </c>
      <c r="I24" s="7">
        <v>6.9444444444444434E-2</v>
      </c>
      <c r="J24" s="7">
        <v>0.35555555555555557</v>
      </c>
      <c r="K24" s="6" t="s">
        <v>16</v>
      </c>
      <c r="L24" s="6" t="s">
        <v>14</v>
      </c>
      <c r="M24" s="6">
        <v>94</v>
      </c>
      <c r="N24" s="6">
        <v>109</v>
      </c>
      <c r="O24" s="6">
        <v>10</v>
      </c>
      <c r="P24" s="10">
        <f>IF(Sheet1!$K24="Yes",1,0)</f>
        <v>0</v>
      </c>
      <c r="Q24" s="10">
        <f>IF(Sheet1!$L24="Tired",1,0)</f>
        <v>0</v>
      </c>
      <c r="R24" s="11">
        <f>IF(Sheet1!$B24="Dota 2",1,0)</f>
        <v>1</v>
      </c>
      <c r="S24" s="8">
        <v>70.8</v>
      </c>
      <c r="T24" s="6">
        <v>412</v>
      </c>
      <c r="V24" s="19" t="s">
        <v>66</v>
      </c>
      <c r="W24" s="1">
        <f>$W$21-($W$19*($W$20/SQRT($W$18)))</f>
        <v>418.18726934373154</v>
      </c>
    </row>
    <row r="25" spans="1:23" x14ac:dyDescent="0.35">
      <c r="A25" s="27">
        <v>44139</v>
      </c>
      <c r="B25" s="12" t="s">
        <v>17</v>
      </c>
      <c r="C25" s="13">
        <v>0.86249999999999993</v>
      </c>
      <c r="D25" s="13">
        <v>0.95624999999999993</v>
      </c>
      <c r="E25" s="13">
        <v>0.95624999999999993</v>
      </c>
      <c r="F25" s="13">
        <v>6.5972222222222224E-2</v>
      </c>
      <c r="G25" s="13">
        <v>6.5972222222222224E-2</v>
      </c>
      <c r="H25" s="24">
        <v>7.2916666666666671E-2</v>
      </c>
      <c r="I25" s="13">
        <v>7.2916666666666671E-2</v>
      </c>
      <c r="J25" s="13">
        <v>0.35416666666666669</v>
      </c>
      <c r="K25" s="12" t="s">
        <v>16</v>
      </c>
      <c r="L25" s="12" t="s">
        <v>15</v>
      </c>
      <c r="M25" s="12">
        <v>135</v>
      </c>
      <c r="N25" s="12">
        <v>158</v>
      </c>
      <c r="O25" s="12">
        <v>10</v>
      </c>
      <c r="P25" s="16">
        <f>IF(Sheet1!$K25="Yes",1,0)</f>
        <v>0</v>
      </c>
      <c r="Q25" s="16">
        <f>IF(Sheet1!$L25="Tired",1,0)</f>
        <v>1</v>
      </c>
      <c r="R25" s="17">
        <f>IF(Sheet1!$B25="Dota 2",1,0)</f>
        <v>0</v>
      </c>
      <c r="S25" s="14">
        <v>71.900000000000006</v>
      </c>
      <c r="T25" s="12">
        <v>405</v>
      </c>
    </row>
    <row r="26" spans="1:23" x14ac:dyDescent="0.35">
      <c r="A26" s="26">
        <v>44140</v>
      </c>
      <c r="B26" s="6" t="s">
        <v>12</v>
      </c>
      <c r="C26" s="7">
        <v>0.94444444444444453</v>
      </c>
      <c r="D26" s="7">
        <v>0.99722222222222223</v>
      </c>
      <c r="E26" s="7">
        <v>0.99722222222222223</v>
      </c>
      <c r="F26" s="7">
        <v>6.0416666666666667E-2</v>
      </c>
      <c r="G26" s="7">
        <v>6.0416666666666667E-2</v>
      </c>
      <c r="H26" s="23">
        <v>6.8749999999999992E-2</v>
      </c>
      <c r="I26" s="7">
        <v>6.8749999999999992E-2</v>
      </c>
      <c r="J26" s="7">
        <v>0.35833333333333334</v>
      </c>
      <c r="K26" s="6" t="s">
        <v>13</v>
      </c>
      <c r="L26" s="6" t="s">
        <v>14</v>
      </c>
      <c r="M26" s="6">
        <v>76</v>
      </c>
      <c r="N26" s="6">
        <v>91</v>
      </c>
      <c r="O26" s="6">
        <v>12</v>
      </c>
      <c r="P26" s="10">
        <f>IF(Sheet1!$K26="Yes",1,0)</f>
        <v>1</v>
      </c>
      <c r="Q26" s="10">
        <f>IF(Sheet1!$L26="Tired",1,0)</f>
        <v>0</v>
      </c>
      <c r="R26" s="11">
        <f>IF(Sheet1!$B26="Dota 2",1,0)</f>
        <v>1</v>
      </c>
      <c r="S26" s="8">
        <v>73.7</v>
      </c>
      <c r="T26" s="6">
        <v>417</v>
      </c>
    </row>
    <row r="27" spans="1:23" x14ac:dyDescent="0.35">
      <c r="A27" s="29">
        <v>44141</v>
      </c>
      <c r="B27" s="12" t="s">
        <v>12</v>
      </c>
      <c r="C27" s="13">
        <v>0.87152777777777779</v>
      </c>
      <c r="D27" s="13">
        <v>8.3333333333333329E-2</v>
      </c>
      <c r="E27" s="13">
        <v>8.3333333333333329E-2</v>
      </c>
      <c r="F27" s="13">
        <v>0.12083333333333333</v>
      </c>
      <c r="G27" s="13">
        <v>0.12083333333333333</v>
      </c>
      <c r="H27" s="24">
        <v>0.125</v>
      </c>
      <c r="I27" s="13">
        <v>0.125</v>
      </c>
      <c r="J27" s="13">
        <v>0.40625</v>
      </c>
      <c r="K27" s="12" t="s">
        <v>16</v>
      </c>
      <c r="L27" s="12" t="s">
        <v>15</v>
      </c>
      <c r="M27" s="12">
        <v>295</v>
      </c>
      <c r="N27" s="12">
        <v>54</v>
      </c>
      <c r="O27" s="12">
        <v>6</v>
      </c>
      <c r="P27" s="16">
        <f>IF(Sheet1!$K27="Yes",1,0)</f>
        <v>0</v>
      </c>
      <c r="Q27" s="16">
        <f>IF(Sheet1!$L27="Tired",1,0)</f>
        <v>1</v>
      </c>
      <c r="R27" s="17">
        <f>IF(Sheet1!$B27="Dota 2",1,0)</f>
        <v>1</v>
      </c>
      <c r="S27" s="14">
        <v>74.8</v>
      </c>
      <c r="T27" s="12">
        <v>405</v>
      </c>
    </row>
    <row r="28" spans="1:23" x14ac:dyDescent="0.35">
      <c r="A28" s="28">
        <v>44142</v>
      </c>
      <c r="B28" s="6" t="s">
        <v>17</v>
      </c>
      <c r="C28" s="7">
        <v>0.92152777777777783</v>
      </c>
      <c r="D28" s="7">
        <v>2.0833333333333333E-3</v>
      </c>
      <c r="E28" s="7">
        <v>2.0833333333333333E-3</v>
      </c>
      <c r="F28" s="7">
        <v>0.10833333333333334</v>
      </c>
      <c r="G28" s="7">
        <v>0.10833333333333334</v>
      </c>
      <c r="H28" s="23">
        <v>0.11388888888888889</v>
      </c>
      <c r="I28" s="7">
        <v>0.11388888888888889</v>
      </c>
      <c r="J28" s="7">
        <v>0.42152777777777778</v>
      </c>
      <c r="K28" s="6" t="s">
        <v>13</v>
      </c>
      <c r="L28" s="6" t="s">
        <v>15</v>
      </c>
      <c r="M28" s="6">
        <v>116</v>
      </c>
      <c r="N28" s="6">
        <v>153</v>
      </c>
      <c r="O28" s="6">
        <v>8</v>
      </c>
      <c r="P28" s="10">
        <f>IF(Sheet1!$K28="Yes",1,0)</f>
        <v>1</v>
      </c>
      <c r="Q28" s="10">
        <f>IF(Sheet1!$L28="Tired",1,0)</f>
        <v>1</v>
      </c>
      <c r="R28" s="11">
        <f>IF(Sheet1!$B28="Dota 2",1,0)</f>
        <v>0</v>
      </c>
      <c r="S28" s="8">
        <v>75.3</v>
      </c>
      <c r="T28" s="6">
        <v>443</v>
      </c>
    </row>
    <row r="29" spans="1:23" x14ac:dyDescent="0.35">
      <c r="A29" s="27">
        <v>44143</v>
      </c>
      <c r="B29" s="12" t="s">
        <v>12</v>
      </c>
      <c r="C29" s="13">
        <v>0.81041666666666667</v>
      </c>
      <c r="D29" s="13">
        <v>0.97013888888888899</v>
      </c>
      <c r="E29" s="13">
        <v>0.97013888888888899</v>
      </c>
      <c r="F29" s="13">
        <v>5.347222222222222E-2</v>
      </c>
      <c r="G29" s="13">
        <v>5.347222222222222E-2</v>
      </c>
      <c r="H29" s="13">
        <v>6.1111111111111116E-2</v>
      </c>
      <c r="I29" s="13">
        <v>6.1111111111111116E-2</v>
      </c>
      <c r="J29" s="13">
        <v>0.3611111111111111</v>
      </c>
      <c r="K29" s="12" t="s">
        <v>13</v>
      </c>
      <c r="L29" s="12" t="s">
        <v>14</v>
      </c>
      <c r="M29" s="12">
        <v>230</v>
      </c>
      <c r="N29" s="12">
        <v>120</v>
      </c>
      <c r="O29" s="12">
        <v>11</v>
      </c>
      <c r="P29" s="16">
        <f>IF(Sheet1!$K29="Yes",1,0)</f>
        <v>1</v>
      </c>
      <c r="Q29" s="16">
        <f>IF(Sheet1!$L29="Tired",1,0)</f>
        <v>0</v>
      </c>
      <c r="R29" s="17">
        <f>IF(Sheet1!$B29="Dota 2",1,0)</f>
        <v>1</v>
      </c>
      <c r="S29" s="14">
        <v>75.7</v>
      </c>
      <c r="T29" s="12">
        <v>432</v>
      </c>
    </row>
    <row r="30" spans="1:23" x14ac:dyDescent="0.35">
      <c r="A30" s="26">
        <v>44144</v>
      </c>
      <c r="B30" s="6" t="s">
        <v>17</v>
      </c>
      <c r="C30" s="7">
        <v>0.87916666666666676</v>
      </c>
      <c r="D30" s="7">
        <v>0.97291666666666676</v>
      </c>
      <c r="E30" s="7">
        <v>0.97291666666666676</v>
      </c>
      <c r="F30" s="7">
        <v>5.6250000000000001E-2</v>
      </c>
      <c r="G30" s="7">
        <v>5.6250000000000001E-2</v>
      </c>
      <c r="H30" s="23">
        <v>6.3194444444444442E-2</v>
      </c>
      <c r="I30" s="7">
        <v>6.3194444444444442E-2</v>
      </c>
      <c r="J30" s="7">
        <v>0.35000000000000003</v>
      </c>
      <c r="K30" s="6" t="s">
        <v>13</v>
      </c>
      <c r="L30" s="6" t="s">
        <v>14</v>
      </c>
      <c r="M30" s="6">
        <v>135</v>
      </c>
      <c r="N30" s="6">
        <v>120</v>
      </c>
      <c r="O30" s="6">
        <v>10</v>
      </c>
      <c r="P30" s="10">
        <f>IF(Sheet1!$K30="Yes",1,0)</f>
        <v>1</v>
      </c>
      <c r="Q30" s="10">
        <f>IF(Sheet1!$L30="Tired",1,0)</f>
        <v>0</v>
      </c>
      <c r="R30" s="11">
        <f>IF(Sheet1!$B30="Dota 2",1,0)</f>
        <v>0</v>
      </c>
      <c r="S30" s="8">
        <v>76.099999999999994</v>
      </c>
      <c r="T30" s="6">
        <v>413</v>
      </c>
    </row>
    <row r="31" spans="1:23" x14ac:dyDescent="0.35">
      <c r="A31" s="27">
        <v>44145</v>
      </c>
      <c r="B31" s="12" t="s">
        <v>17</v>
      </c>
      <c r="C31" s="13">
        <v>0.94444444444444453</v>
      </c>
      <c r="D31" s="13">
        <v>0.98472222222222217</v>
      </c>
      <c r="E31" s="13">
        <v>0.98472222222222217</v>
      </c>
      <c r="F31" s="13">
        <v>2.7777777777777776E-2</v>
      </c>
      <c r="G31" s="13">
        <v>2.7777777777777776E-2</v>
      </c>
      <c r="H31" s="13">
        <v>4.3750000000000004E-2</v>
      </c>
      <c r="I31" s="13">
        <v>4.3750000000000004E-2</v>
      </c>
      <c r="J31" s="13">
        <v>0.35694444444444445</v>
      </c>
      <c r="K31" s="12" t="s">
        <v>16</v>
      </c>
      <c r="L31" s="12" t="s">
        <v>15</v>
      </c>
      <c r="M31" s="12">
        <v>58</v>
      </c>
      <c r="N31" s="12">
        <v>62</v>
      </c>
      <c r="O31" s="12">
        <v>23</v>
      </c>
      <c r="P31" s="16">
        <f>IF(Sheet1!$K31="Yes",1,0)</f>
        <v>0</v>
      </c>
      <c r="Q31" s="16">
        <f>IF(Sheet1!$L31="Tired",1,0)</f>
        <v>1</v>
      </c>
      <c r="R31" s="17">
        <f>IF(Sheet1!$B31="Dota 2",1,0)</f>
        <v>0</v>
      </c>
      <c r="S31" s="14">
        <v>77.3</v>
      </c>
      <c r="T31" s="12">
        <v>451</v>
      </c>
    </row>
    <row r="32" spans="1:23" x14ac:dyDescent="0.35">
      <c r="A32" s="26">
        <v>44146</v>
      </c>
      <c r="B32" s="6" t="s">
        <v>12</v>
      </c>
      <c r="C32" s="7">
        <v>0.94027777777777777</v>
      </c>
      <c r="D32" s="7">
        <v>0.99236111111111114</v>
      </c>
      <c r="E32" s="7">
        <v>0.99236111111111114</v>
      </c>
      <c r="F32" s="7">
        <v>4.6527777777777779E-2</v>
      </c>
      <c r="G32" s="7">
        <v>4.6527777777777779E-2</v>
      </c>
      <c r="H32" s="7">
        <v>5.1388888888888894E-2</v>
      </c>
      <c r="I32" s="7">
        <v>5.1388888888888894E-2</v>
      </c>
      <c r="J32" s="7">
        <v>0.36041666666666666</v>
      </c>
      <c r="K32" s="6" t="s">
        <v>16</v>
      </c>
      <c r="L32" s="6" t="s">
        <v>15</v>
      </c>
      <c r="M32" s="6">
        <v>75</v>
      </c>
      <c r="N32" s="6">
        <v>78</v>
      </c>
      <c r="O32" s="6">
        <v>7</v>
      </c>
      <c r="P32" s="10">
        <f>IF(Sheet1!$K32="Yes",1,0)</f>
        <v>0</v>
      </c>
      <c r="Q32" s="10">
        <f>IF(Sheet1!$L32="Tired",1,0)</f>
        <v>1</v>
      </c>
      <c r="R32" s="11">
        <f>IF(Sheet1!$B32="Dota 2",1,0)</f>
        <v>1</v>
      </c>
      <c r="S32" s="8">
        <v>77.3</v>
      </c>
      <c r="T32" s="6">
        <v>445</v>
      </c>
    </row>
    <row r="33" spans="1:20" x14ac:dyDescent="0.35">
      <c r="A33" s="27">
        <v>44147</v>
      </c>
      <c r="B33" s="12" t="s">
        <v>17</v>
      </c>
      <c r="C33" s="13">
        <v>0.87986111111111109</v>
      </c>
      <c r="D33" s="13">
        <v>0.50486111111111109</v>
      </c>
      <c r="E33" s="13">
        <v>0.50486111111111109</v>
      </c>
      <c r="F33" s="13">
        <v>6.3194444444444442E-2</v>
      </c>
      <c r="G33" s="13">
        <v>6.3194444444444442E-2</v>
      </c>
      <c r="H33" s="24">
        <v>6.9444444444444434E-2</v>
      </c>
      <c r="I33" s="13">
        <v>6.9444444444444434E-2</v>
      </c>
      <c r="J33" s="13">
        <v>0.35416666666666669</v>
      </c>
      <c r="K33" s="12" t="s">
        <v>13</v>
      </c>
      <c r="L33" s="12" t="s">
        <v>14</v>
      </c>
      <c r="M33" s="12">
        <v>180</v>
      </c>
      <c r="N33" s="12">
        <v>84</v>
      </c>
      <c r="O33" s="12">
        <v>9</v>
      </c>
      <c r="P33" s="16">
        <f>IF(Sheet1!$K33="Yes",1,0)</f>
        <v>1</v>
      </c>
      <c r="Q33" s="16">
        <f>IF(Sheet1!$L33="Tired",1,0)</f>
        <v>0</v>
      </c>
      <c r="R33" s="17">
        <f>IF(Sheet1!$B33="Dota 2",1,0)</f>
        <v>0</v>
      </c>
      <c r="S33" s="14">
        <v>75.2</v>
      </c>
      <c r="T33" s="12">
        <v>410</v>
      </c>
    </row>
    <row r="35" spans="1:20" x14ac:dyDescent="0.35">
      <c r="S35" s="1" t="s">
        <v>54</v>
      </c>
      <c r="T35" s="22">
        <f>MEDIAN(T2:T33)</f>
        <v>421</v>
      </c>
    </row>
    <row r="36" spans="1:20" x14ac:dyDescent="0.35">
      <c r="J36" s="25" t="s">
        <v>57</v>
      </c>
      <c r="S36" s="1" t="s">
        <v>55</v>
      </c>
      <c r="T36" s="22">
        <f>MODE(T2:T33)</f>
        <v>406</v>
      </c>
    </row>
    <row r="37" spans="1:20" x14ac:dyDescent="0.35">
      <c r="S37" s="1" t="s">
        <v>56</v>
      </c>
      <c r="T37" s="21">
        <f>AVERAGE(T2:T33)</f>
        <v>429.40625</v>
      </c>
    </row>
  </sheetData>
  <mergeCells count="4">
    <mergeCell ref="V11:V12"/>
    <mergeCell ref="X9:Y9"/>
    <mergeCell ref="AD9:AE9"/>
    <mergeCell ref="AB11:AB12"/>
  </mergeCells>
  <conditionalFormatting sqref="T2:T33">
    <cfRule type="cellIs" dxfId="21" priority="1" operator="greaterThan">
      <formula>480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Jiebin Zhu</dc:creator>
  <cp:lastModifiedBy>Jiebin Zhu</cp:lastModifiedBy>
  <dcterms:created xsi:type="dcterms:W3CDTF">2020-11-16T23:47:56Z</dcterms:created>
  <dcterms:modified xsi:type="dcterms:W3CDTF">2022-03-16T03:04:15Z</dcterms:modified>
</cp:coreProperties>
</file>