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71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Volumes/MT_RESEARCH/2D_Petrology/mineral_conductivity/mineralconductivities/"/>
    </mc:Choice>
  </mc:AlternateContent>
  <xr:revisionPtr revIDLastSave="0" documentId="8_{5438634A-FA14-BC4D-820F-ADFF3E0AAC43}" xr6:coauthVersionLast="47" xr6:coauthVersionMax="47" xr10:uidLastSave="{00000000-0000-0000-0000-000000000000}"/>
  <bookViews>
    <workbookView xWindow="0" yWindow="520" windowWidth="28800" windowHeight="16720" xr2:uid="{EF1EAB3C-7106-8347-9382-DA47A6680CFD}"/>
  </bookViews>
  <sheets>
    <sheet name="publication_database" sheetId="1" r:id="rId1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AK82" i="1" l="1"/>
  <c r="AJ82" i="1"/>
  <c r="BN69" i="1"/>
  <c r="AP69" i="1"/>
  <c r="AG67" i="1"/>
  <c r="AG68" i="1"/>
  <c r="AG66" i="1"/>
  <c r="AJ65" i="1"/>
  <c r="AD65" i="1"/>
  <c r="R61" i="1"/>
  <c r="Q61" i="1"/>
  <c r="AE42" i="1" l="1"/>
  <c r="AD42" i="1"/>
  <c r="U26" i="1"/>
  <c r="U27" i="1"/>
  <c r="U28" i="1"/>
  <c r="U25" i="1"/>
  <c r="U23" i="1"/>
  <c r="U24" i="1"/>
  <c r="U22" i="1"/>
  <c r="U21" i="1"/>
  <c r="AD19" i="1"/>
  <c r="AE18" i="1"/>
  <c r="AD18" i="1"/>
  <c r="Z2" i="1"/>
  <c r="U2" i="1"/>
</calcChain>
</file>

<file path=xl/sharedStrings.xml><?xml version="1.0" encoding="utf-8"?>
<sst xmlns="http://purl.oclc.org/ooxml/spreadsheetml/main" count="1829" uniqueCount="472">
  <si>
    <t>Title</t>
  </si>
  <si>
    <t>Author</t>
  </si>
  <si>
    <t>Year</t>
  </si>
  <si>
    <t>DOI</t>
  </si>
  <si>
    <t>The electrical conductivity of upper-mantle rocks: water content in the upper mantle</t>
  </si>
  <si>
    <t>Duojun Wang, Heping Li, Li Yi, Baoping Shi</t>
  </si>
  <si>
    <t>Effect of temperature, pressure and chemical composition on the electrical conductivity of granulite and geophysical implications</t>
  </si>
  <si>
    <t>10.2465/jmps.181107b</t>
  </si>
  <si>
    <t>Wenquin Sun, Dai Lidon, Li Heping, Hu Haiying, Liu Changcai</t>
  </si>
  <si>
    <t>10.1007/s00269-007-0207-1</t>
  </si>
  <si>
    <t>Description</t>
  </si>
  <si>
    <t>Equation Form</t>
  </si>
  <si>
    <t>Eq ID</t>
  </si>
  <si>
    <t>10.1029/1999GL008378</t>
  </si>
  <si>
    <t>orthopyroxene</t>
  </si>
  <si>
    <t>arrhenious_simple</t>
  </si>
  <si>
    <t>Water Min</t>
  </si>
  <si>
    <t>Water Max</t>
  </si>
  <si>
    <t>Water Average</t>
  </si>
  <si>
    <t>Iron Min</t>
  </si>
  <si>
    <t>Iron Max</t>
  </si>
  <si>
    <t>Iron Average</t>
  </si>
  <si>
    <t>Crystal Direction</t>
  </si>
  <si>
    <t>a</t>
  </si>
  <si>
    <t xml:space="preserve">b </t>
  </si>
  <si>
    <t xml:space="preserve">c </t>
  </si>
  <si>
    <t>d</t>
  </si>
  <si>
    <t>e</t>
  </si>
  <si>
    <t>a (Cw)^b exp( -c/kt) exp(X_fe * d/kt)</t>
  </si>
  <si>
    <t>Water units</t>
  </si>
  <si>
    <t>Temp Min(K)</t>
  </si>
  <si>
    <t>Temp Max(k)</t>
  </si>
  <si>
    <t>Pressure Average (Gpa)</t>
  </si>
  <si>
    <t>Pressure Min (Gpa)</t>
  </si>
  <si>
    <t>Pressure Max (Gpa)</t>
  </si>
  <si>
    <t>isotropic</t>
  </si>
  <si>
    <t>fO2 buffers used</t>
  </si>
  <si>
    <t>pyroxenite, lherzolite, dunite</t>
  </si>
  <si>
    <t>Wang08_per</t>
  </si>
  <si>
    <t>clinopyroxene</t>
  </si>
  <si>
    <t>illmenite+garnet</t>
  </si>
  <si>
    <t>pervoskite</t>
  </si>
  <si>
    <t>Electrical conductivity of orthopyroxene and its high pressure phase</t>
  </si>
  <si>
    <t>Yousheng Xu and Thomas J. Shankland</t>
  </si>
  <si>
    <t>xu_1999_ortho</t>
  </si>
  <si>
    <t>xu_1999_clino</t>
  </si>
  <si>
    <t>xu_1999_ill+gt</t>
  </si>
  <si>
    <t>xu_1999_pv</t>
  </si>
  <si>
    <t xml:space="preserve">Electrical conductivity of diopside: Evidence for oxygen vacancies </t>
  </si>
  <si>
    <t>J.Stephen Huebner and Donald E. Voight</t>
  </si>
  <si>
    <t>diopside</t>
  </si>
  <si>
    <t>Sample Type</t>
  </si>
  <si>
    <t>Phase Type</t>
  </si>
  <si>
    <t>Peridotite</t>
  </si>
  <si>
    <t>natural single crystal</t>
  </si>
  <si>
    <t>garnet</t>
  </si>
  <si>
    <t>arrhenious_log_fO2</t>
  </si>
  <si>
    <t xml:space="preserve">0003-004x/88/ 1112-1235$02.00 </t>
  </si>
  <si>
    <t>huebner88_mal[100]</t>
  </si>
  <si>
    <t>huebner88_mal[010]</t>
  </si>
  <si>
    <t>huebner88_dk7[001]</t>
  </si>
  <si>
    <t>huebner88_dk7[010]</t>
  </si>
  <si>
    <t>huebner88_dk7[100]</t>
  </si>
  <si>
    <t>Co-Co2 mixture</t>
  </si>
  <si>
    <t>exp(a - b/kT + log(fo2^c))</t>
  </si>
  <si>
    <t>Baohua Zhang, Takashi Yoshino</t>
  </si>
  <si>
    <t>10.1007/s00410-016-1315-z</t>
  </si>
  <si>
    <t>synthetic</t>
  </si>
  <si>
    <t>natural whole rock</t>
  </si>
  <si>
    <t>synthetic powders</t>
  </si>
  <si>
    <t>a exp( -(b + c * P)/kT) + d*Xfe * exp( -(e + f* Xfe^1/3 + P( h + I Xfe)/kT)</t>
  </si>
  <si>
    <t>zhang_2016_opx</t>
  </si>
  <si>
    <t>NNO</t>
  </si>
  <si>
    <t>ppm</t>
  </si>
  <si>
    <t>f</t>
  </si>
  <si>
    <t>h</t>
  </si>
  <si>
    <t>Electrical conductivity of orthopyroxene: Implications for the water content of the asthenosphere</t>
  </si>
  <si>
    <t>10.2183/pjab.85.466</t>
  </si>
  <si>
    <t>Dai Lidong, Karato Shun-ichiro</t>
  </si>
  <si>
    <t>Mo-MoO2</t>
  </si>
  <si>
    <t>single crystals</t>
  </si>
  <si>
    <t>water calibration</t>
  </si>
  <si>
    <t>paterson</t>
  </si>
  <si>
    <t>DK_2009_opx</t>
  </si>
  <si>
    <t>DK_2009_ol</t>
  </si>
  <si>
    <t>olivine</t>
  </si>
  <si>
    <t>pyrope</t>
  </si>
  <si>
    <t>polycrystalline  aggregates</t>
  </si>
  <si>
    <t>DK_2009_gt</t>
  </si>
  <si>
    <t>wtpct</t>
  </si>
  <si>
    <t>a exp( -b /kT)+c Cw^d exp( -e /kT)</t>
  </si>
  <si>
    <t>a exp(-b /kT)</t>
  </si>
  <si>
    <t>Electrical conductivity of orthopyroxene and plagioclase in the lower crust</t>
  </si>
  <si>
    <t>Xiaozhi Yang, Hans Keppler, Catherine McCammon, Huaiwei Ni</t>
  </si>
  <si>
    <t>10.1007/s00410-011-0657-9</t>
  </si>
  <si>
    <t>plagioclaise</t>
  </si>
  <si>
    <t>Bell 1995</t>
  </si>
  <si>
    <t>lower crustal ortho</t>
  </si>
  <si>
    <t>Fe3+-rich augite and high electrical conductivity in the deep lithosphere</t>
  </si>
  <si>
    <t>Xiaozhi Yang and Catherine McCammon</t>
  </si>
  <si>
    <t>10.1130/G32725.1</t>
  </si>
  <si>
    <t>augite</t>
  </si>
  <si>
    <t>single crystal and polycrystal</t>
  </si>
  <si>
    <t>water_exponent_arrhenious</t>
  </si>
  <si>
    <t>a Cw^b exp( -c /kT)</t>
  </si>
  <si>
    <t>polycrystalline</t>
  </si>
  <si>
    <t>YMcC_12_cpx_dry</t>
  </si>
  <si>
    <t>YMcC_12_cpx_wet</t>
  </si>
  <si>
    <t>Electrical conductivity of enstatite as a function of water content: Implications for the electrical structure in the upper mantle</t>
  </si>
  <si>
    <t>Baohua Zhang, Takashi Yoshino, Xiaoping Wu, Takuya Matsuzaki, Shuangming Shan, Tomoo Katsura</t>
  </si>
  <si>
    <t>10.1016/j.epsl.2012.09.020</t>
  </si>
  <si>
    <t>enstatite</t>
  </si>
  <si>
    <t>a exp( -b /kT)+c Cw exp( -(d + e C_w^(1/3) /kT)</t>
  </si>
  <si>
    <t>Zh_2012_ortho</t>
  </si>
  <si>
    <t>Granulite</t>
  </si>
  <si>
    <t>Sun_19_gran_ds15_2</t>
  </si>
  <si>
    <t>Sun_19_gran_ds16_2</t>
  </si>
  <si>
    <t>Sun_19_gran_ds16_1_low</t>
  </si>
  <si>
    <t>Sun_19_gran_ds16_1_high</t>
  </si>
  <si>
    <t>Granulite +14.79%  biotite</t>
  </si>
  <si>
    <t>Granulite + 8.75% biotite</t>
  </si>
  <si>
    <t>Sun_19_gran_ds17_2_low</t>
  </si>
  <si>
    <t>Sun_19_gran_ds17_2_high</t>
  </si>
  <si>
    <t>Sun_19_gran_ds17_3_low</t>
  </si>
  <si>
    <t>Sun_19_gran_ds17_3_high</t>
  </si>
  <si>
    <t>Granulite + 5.49% biotite</t>
  </si>
  <si>
    <t>unit formula</t>
  </si>
  <si>
    <t>The electrical conductivity of granite: The role of hydrous accessory minerals and the structure water in major minerals</t>
  </si>
  <si>
    <t>Kui Han, Xinzhuan Guo,  Xuben Wang,  Junfeng Zhang, Sinan Ozaydin, Dewei Li, Simon Martin Clark</t>
  </si>
  <si>
    <t>10.1016/j.tecto.2023.229857</t>
  </si>
  <si>
    <t>Granite</t>
  </si>
  <si>
    <t>Granite QGNP</t>
  </si>
  <si>
    <t>Granite QGND</t>
  </si>
  <si>
    <t xml:space="preserve">Granite HGND </t>
  </si>
  <si>
    <t>Powdered natural  rock</t>
  </si>
  <si>
    <t>Granite Dry</t>
  </si>
  <si>
    <t>Han_23_granite_HD</t>
  </si>
  <si>
    <t>Han_23_granite_QD_low</t>
  </si>
  <si>
    <t>Han_23_granite_QD_high</t>
  </si>
  <si>
    <t>Han_23_granite_QP_low</t>
  </si>
  <si>
    <t>Han_23_granite_QP_high</t>
  </si>
  <si>
    <t>Electrical Conductivity of Omphacite as a Function of Water Content and Implications for High Conductivity Anomalies in the Dabie-Sulu UHPM Belts and Tibet</t>
  </si>
  <si>
    <t>Baohua Zhang, Chengcheng Zhao, Jianhua Ge, Takashi Yoshino</t>
  </si>
  <si>
    <t>10.1029/2019JB018826</t>
  </si>
  <si>
    <t>Omphacite</t>
  </si>
  <si>
    <t>glasses</t>
  </si>
  <si>
    <t>synthetic glass</t>
  </si>
  <si>
    <t>a X_fe^b Cw^c exp( (-d- eX_fe- fCw^(1/3))/kT)</t>
  </si>
  <si>
    <t>Zhang_19_oomph</t>
  </si>
  <si>
    <t>Iron units</t>
  </si>
  <si>
    <t>wt \%</t>
  </si>
  <si>
    <t>10.1007/s00410-019-1593-3</t>
  </si>
  <si>
    <t xml:space="preserve">oopmhacite </t>
  </si>
  <si>
    <t>Liu Hanyong, Zhu Qiao, Yang Xiaozhi</t>
  </si>
  <si>
    <t>Electrical conductivity of OH-bearing omphacite and garnet in eclogite: the quantitative dependence on water content</t>
  </si>
  <si>
    <t>Liu_19_oomph</t>
  </si>
  <si>
    <t>Liu_19_garnet</t>
  </si>
  <si>
    <t xml:space="preserve">Mo–MoO2 </t>
  </si>
  <si>
    <t>Effect of temperature, pressure and iron content on the electrical conductivity of orthopyroxene</t>
  </si>
  <si>
    <t>Lidong Dai, Shun-ichiro Karato</t>
  </si>
  <si>
    <t>Electrical conductivity of pyrope-rich garnet at high temperature and high pressure</t>
  </si>
  <si>
    <t>10.1016/j.pepi.2009.04.002</t>
  </si>
  <si>
    <t>a Cw^b exp( -h +P*V/kT)</t>
  </si>
  <si>
    <t>water_exponent_arrhenious_pressure</t>
  </si>
  <si>
    <t>preexp_log</t>
  </si>
  <si>
    <t>constant_description</t>
  </si>
  <si>
    <t>preexp</t>
  </si>
  <si>
    <t>exponent</t>
  </si>
  <si>
    <t>enthalpy</t>
  </si>
  <si>
    <t>const</t>
  </si>
  <si>
    <t>b_constant_description</t>
  </si>
  <si>
    <t>b_uncertainty</t>
  </si>
  <si>
    <t>c_uncertainty</t>
  </si>
  <si>
    <t>d_uncertainty</t>
  </si>
  <si>
    <t>e_uncertainty</t>
  </si>
  <si>
    <t>f_uncertainty</t>
  </si>
  <si>
    <t>h_uncertainty</t>
  </si>
  <si>
    <t>volume</t>
  </si>
  <si>
    <t>A0(1 - B*P) exp( -h +P*V/kT)</t>
  </si>
  <si>
    <t>log10(a + b*log10 fO2 + c/T)</t>
  </si>
  <si>
    <t>arrhenious_preexp_parameterized</t>
  </si>
  <si>
    <t>Dai_09_garnet_wet</t>
  </si>
  <si>
    <t>Dai_09_garnet_dry</t>
  </si>
  <si>
    <t>The effect of chemical composition and oxygen fugacity on the electrical conductivity of dry and hydrous garnet at high temperatures and pressures</t>
  </si>
  <si>
    <t>Lidong Dai, Heping Li, Haiying Hu, Shuangming Shan, Jianjun Jiang, Keshi Hui</t>
  </si>
  <si>
    <t>10.1007/s00410-011-0693-5</t>
  </si>
  <si>
    <t>garnet_hydrous</t>
  </si>
  <si>
    <t>Dai_12_garnet_dry</t>
  </si>
  <si>
    <t>Dai_12_garnet_wet</t>
  </si>
  <si>
    <t>several</t>
  </si>
  <si>
    <t>sintered and single crystal</t>
  </si>
  <si>
    <t>Electrical conductivity of Alm82Py15Grs3 almandine-rich garnet determined by impedance spectroscopy at high temperatures and high pressures</t>
  </si>
  <si>
    <t>Lidong Dai, Heping Li, Haiying Hu, Jianjun Jiang, Keshi Hui,, Shuangming Shan</t>
  </si>
  <si>
    <t>10.1016/j.tecto.2013.07.004</t>
  </si>
  <si>
    <t>single crystal</t>
  </si>
  <si>
    <t>dai_13_garnet_py_dry</t>
  </si>
  <si>
    <t>arrhenious_pressure</t>
  </si>
  <si>
    <t>a exp( - (H + PV)/kt)</t>
  </si>
  <si>
    <t>dai_13_garnet_alm_dry</t>
  </si>
  <si>
    <t>Electrical conductivity of majorite garnet and its implications for electrical structure in the mantle transition zone</t>
  </si>
  <si>
    <t>10.1016/j.pepi.2008.04.009</t>
  </si>
  <si>
    <t xml:space="preserve">Takashi Yoshino, Masayuki Nishi,Takuya Matsuzaki,, Daisuke Yamazaki , Tomoo Katsura </t>
  </si>
  <si>
    <t xml:space="preserve"> pyr-ol</t>
  </si>
  <si>
    <t>synthesized</t>
  </si>
  <si>
    <t>YS_08_lowT_mj</t>
  </si>
  <si>
    <t>YS_08_highT_mj</t>
  </si>
  <si>
    <t>YS_08_morb_mj</t>
  </si>
  <si>
    <t>morb_gt</t>
  </si>
  <si>
    <t>Electrical conductivity of the plagioclase–NaCl–water system and its implication for the high conductivity anomalies in the mid-lower crust of Tibet Plateau</t>
  </si>
  <si>
    <t>Ping Li, Xinzhuan Guo1, Sibo Chen, Chao Wang, Junlong Yang,  Xingfan Zhou,</t>
  </si>
  <si>
    <t>10.1007/s00410-018-1442-9</t>
  </si>
  <si>
    <t>brine</t>
  </si>
  <si>
    <t>plag-water-NaCl_ 1% salinity</t>
  </si>
  <si>
    <t>plag-water-NaCl_25% salinity</t>
  </si>
  <si>
    <t>plag-water-NaCl_10%  salinity</t>
  </si>
  <si>
    <t>albite-water-Nacl_3% salinity</t>
  </si>
  <si>
    <t>albite-water-Nacl_10% salinity</t>
  </si>
  <si>
    <t>single_value</t>
  </si>
  <si>
    <t>li_18_plag_25%</t>
  </si>
  <si>
    <t>li_18_plag_1%</t>
  </si>
  <si>
    <t>li_18_plag_10%</t>
  </si>
  <si>
    <t>li_18_alb_3%</t>
  </si>
  <si>
    <t>li_18_alb_10%</t>
  </si>
  <si>
    <t>li_18_plag_dry</t>
  </si>
  <si>
    <t>li_18_plag_wet</t>
  </si>
  <si>
    <t>Johnson and Rossman</t>
  </si>
  <si>
    <t>Unusually high electrical conductivity of phlogopite: the possible role of fluorine and geophysical implications</t>
  </si>
  <si>
    <t>Yan Li, Xiaozhi Yang, Jin‑Hai Yu1, Yuan‑Feng Cai</t>
  </si>
  <si>
    <t>10.1007/s00410-016-1252-x</t>
  </si>
  <si>
    <t>phlogopite</t>
  </si>
  <si>
    <t>Libowitzky and Rossman</t>
  </si>
  <si>
    <t>YL_16_phlogopite[010]</t>
  </si>
  <si>
    <t>YL_16_phlogopite[110]</t>
  </si>
  <si>
    <t>YL_16_phlogopite[001]</t>
  </si>
  <si>
    <t>Re-evaluation of electrical conductivity of anhydrous and hydrous wadsleyite</t>
  </si>
  <si>
    <t>Takashi Yoshino, Tomoo Katsura,</t>
  </si>
  <si>
    <t>10.1016/j.epsl.2012.05.023</t>
  </si>
  <si>
    <t>wadsleyite</t>
  </si>
  <si>
    <t>polycrystal aggregates and synthetic aggregates</t>
  </si>
  <si>
    <t>YK_12_wads</t>
  </si>
  <si>
    <t>Supercritical fluid in the mantle transition zone deduced from H–D interdiffusion of wadsleyite</t>
  </si>
  <si>
    <t>Wei Sun, Takashi Yoshino, Naoya Sakamoto, Hisayoshi Yurimoto,</t>
  </si>
  <si>
    <t>a exp(b/kT) Ch q^2/kT</t>
  </si>
  <si>
    <t>10.1016/j.epsl.2017.12.032 0012-821X</t>
  </si>
  <si>
    <t>synthesized aggregates</t>
  </si>
  <si>
    <t>Paterson</t>
  </si>
  <si>
    <t>Sun_18_wads[001]</t>
  </si>
  <si>
    <t>Sun_18_wads[010]</t>
  </si>
  <si>
    <t>Sun_18_wads[100]</t>
  </si>
  <si>
    <t>a exp(b/kT) fo2^c</t>
  </si>
  <si>
    <t>Time-dependent changes of the electrical conductivity of basaltic melts with redox state</t>
  </si>
  <si>
    <t>A. Pommier, Gaillard, M. Pichavant</t>
  </si>
  <si>
    <t>10.1016/j.gca.2009.12.005</t>
  </si>
  <si>
    <t>basaltic melt</t>
  </si>
  <si>
    <t>melt</t>
  </si>
  <si>
    <t>natural whole rock sample</t>
  </si>
  <si>
    <t>arrhenious_fugacity</t>
  </si>
  <si>
    <t>Pom_10b_basalt</t>
  </si>
  <si>
    <t>SEO3</t>
  </si>
  <si>
    <t>wet plagiocalise</t>
  </si>
  <si>
    <t>majorite garnet</t>
  </si>
  <si>
    <t>wet garnet</t>
  </si>
  <si>
    <t xml:space="preserve">The ElectricalConductivityof an IsotropicOlivine Mantle </t>
  </si>
  <si>
    <t>Steven Constable, Thomas J. Shankland, Al Duba</t>
  </si>
  <si>
    <t>10.1029/91JB02453</t>
  </si>
  <si>
    <t>a exp(-b /kT) + b exp(-c /kT)</t>
  </si>
  <si>
    <t>arrhenious_simple+arrhenious_simple</t>
  </si>
  <si>
    <t>SEO2</t>
  </si>
  <si>
    <t xml:space="preserve">Yousheng Xu,  Shankland, A.G. Duba </t>
  </si>
  <si>
    <t xml:space="preserve">Pressure effect on electrical conductivity of mantle olivine </t>
  </si>
  <si>
    <t>Xu2000[001]</t>
  </si>
  <si>
    <t>Xu2000[010]</t>
  </si>
  <si>
    <t>Xu2000[100]</t>
  </si>
  <si>
    <t>polycrystal average</t>
  </si>
  <si>
    <t>xu2000_poly</t>
  </si>
  <si>
    <t>Anisotropy of electrical conductivity in dry olivine</t>
  </si>
  <si>
    <t>Wyatt L. Du Frane, Jeffery J. Roberts, Daniel A. Toffelmier,and James A. Tyburczy</t>
  </si>
  <si>
    <t>10.1029/2005GL023879</t>
  </si>
  <si>
    <t>single crystal olivine</t>
  </si>
  <si>
    <t>arrhenious_fugacity+arrhenious_simple</t>
  </si>
  <si>
    <t>dF_05[100]</t>
  </si>
  <si>
    <t>dF_05[010]</t>
  </si>
  <si>
    <t>dF_05[001]</t>
  </si>
  <si>
    <t>CO2:CO</t>
  </si>
  <si>
    <t>afO2^b exp(c/kT) + d exp(e/kT)</t>
  </si>
  <si>
    <t>SEO3: A new model of olivine electrical conductivity</t>
  </si>
  <si>
    <t>Steven Constable</t>
  </si>
  <si>
    <t>10.1111/j.1365-246X.2006.03041.x</t>
  </si>
  <si>
    <t>reanalysis</t>
  </si>
  <si>
    <t xml:space="preserve">[a∗exp(b/kT) + c∗exp(d/kT)fO2∧e]∗f∗exp(g/kT)∗h + 2∗[i∗exp(j/kT) +k∗exp(L/kT)fO2∧m]∗(n∗exp(o /kT)) p </t>
  </si>
  <si>
    <t>seo3_eq</t>
  </si>
  <si>
    <t>g</t>
  </si>
  <si>
    <t>g_uncertainty</t>
  </si>
  <si>
    <t>h_description</t>
  </si>
  <si>
    <t>c_description</t>
  </si>
  <si>
    <t>d_description</t>
  </si>
  <si>
    <t>e_description</t>
  </si>
  <si>
    <t>f_description</t>
  </si>
  <si>
    <t>g_description</t>
  </si>
  <si>
    <t>i</t>
  </si>
  <si>
    <t>i_uncertainty</t>
  </si>
  <si>
    <t>i_description</t>
  </si>
  <si>
    <t>j</t>
  </si>
  <si>
    <t>j_uncertainty</t>
  </si>
  <si>
    <t>j_description</t>
  </si>
  <si>
    <t>k</t>
  </si>
  <si>
    <t>k_uncertainty</t>
  </si>
  <si>
    <t>k_description</t>
  </si>
  <si>
    <t>L</t>
  </si>
  <si>
    <t>L_uncertainty</t>
  </si>
  <si>
    <t>L_description</t>
  </si>
  <si>
    <t>m</t>
  </si>
  <si>
    <t>m_uncertainty</t>
  </si>
  <si>
    <t>m_description</t>
  </si>
  <si>
    <t>n</t>
  </si>
  <si>
    <t>n_uncertainty</t>
  </si>
  <si>
    <t>n_description</t>
  </si>
  <si>
    <t>O</t>
  </si>
  <si>
    <t>O_description</t>
  </si>
  <si>
    <t>o_uncertainty</t>
  </si>
  <si>
    <t>p</t>
  </si>
  <si>
    <t>p_uncertainty</t>
  </si>
  <si>
    <t>p_description</t>
  </si>
  <si>
    <t>−0.752)</t>
  </si>
  <si>
    <t>−1.83</t>
  </si>
  <si>
    <t>2.72e−6</t>
  </si>
  <si>
    <t>−1.09</t>
  </si>
  <si>
    <t>The effect of water on the electrical conductivity of olivine</t>
  </si>
  <si>
    <t xml:space="preserve">10.1038/nature05256 </t>
  </si>
  <si>
    <t>synthetic sinter</t>
  </si>
  <si>
    <t xml:space="preserve">Ni–NiO </t>
  </si>
  <si>
    <t>wang_06_ol</t>
  </si>
  <si>
    <t>arrhenious_simple+water_exponent_arrhenious</t>
  </si>
  <si>
    <t>a exp(-b /kT)+c Cw^d exp( -e /kT)</t>
  </si>
  <si>
    <t>synthetic aggregate</t>
  </si>
  <si>
    <t xml:space="preserve">The effect of water on the electrical conductivity of olivine aggregates and its implications for the electrical structure of the upper mantle </t>
  </si>
  <si>
    <t xml:space="preserve">Takashi Yoshino, Takuya Matsuzaki, Anton Shatskiy, Tomoo Katsura </t>
  </si>
  <si>
    <t xml:space="preserve">10.1016/j.epsl.2009.09.032 </t>
  </si>
  <si>
    <t>TY_09_ol</t>
  </si>
  <si>
    <t>a exp(-b /kT)+c exp(-d /kT)+eCw exp( -(f + g C_w^(1/3) /kT)</t>
  </si>
  <si>
    <t>Effect of temperature, pressure and iron content on the electrical conductivity of olivine and its high-pressure polymorphs</t>
  </si>
  <si>
    <t>Takashi Yoshino, Akira Shimojuku, Shuanming Shan, Xinzhuan Guo, Daisuke Yamazaki, Eiji Ito, Yuji Higo, Ken-ichi Funakoshi</t>
  </si>
  <si>
    <t>10.1029/2011JB008774</t>
  </si>
  <si>
    <t>a X_fe exp( -(b - c* Xfe^1/3 + P( d - e Xfe)/kT)</t>
  </si>
  <si>
    <t>TY_12_ol</t>
  </si>
  <si>
    <t>Toward a unified hydrous olivine electrical conductivity law</t>
  </si>
  <si>
    <t>Emmanuel Gardés, Fabrice Gaillard, Pascal Tarits</t>
  </si>
  <si>
    <t>10.1002/2014GC005496</t>
  </si>
  <si>
    <t>a exp(-b /kT)+c exp( -d /kT)+eCw exp( -(f + g C_w^(1/3) /kT)</t>
  </si>
  <si>
    <t>GAR_14_ol[100]</t>
  </si>
  <si>
    <t>GAR_14_ol[010]</t>
  </si>
  <si>
    <t>GAR_14_ol[001]</t>
  </si>
  <si>
    <t>withers</t>
  </si>
  <si>
    <t>Pressure dependence of electrical conductivity in forsterite</t>
  </si>
  <si>
    <t>Takashi Yoshino, Baohua Zhang, Brandon Rhymer, Chengcheng Zhao, Hongzhan Fei</t>
  </si>
  <si>
    <t>10.1002/2016JB013555</t>
  </si>
  <si>
    <t>forsterite</t>
  </si>
  <si>
    <t>a exp( - (b + Pc)/kt)</t>
  </si>
  <si>
    <t>TY_16_for[100]</t>
  </si>
  <si>
    <t>TY_16_for[010]</t>
  </si>
  <si>
    <t>TY_16_for[001]</t>
  </si>
  <si>
    <t>NV_17[100]</t>
  </si>
  <si>
    <t>10.1038/s41598-017-05113-6</t>
  </si>
  <si>
    <t>Hydrogen self-diffusion in single crystal olivine and electrical conductivity of the Earth’s mantle</t>
  </si>
  <si>
    <t>Davide Novella, Benjamin Jacobsen, Peter K. Weber, James A. Tyburczy, Frederick J. Ryerson, &amp; Wyatt L. Du Frane</t>
  </si>
  <si>
    <t>H-D Interdiffusion in Single-Crystal Olivine: Implications for Electrical Conductivity in the Upper Mantle</t>
  </si>
  <si>
    <t>Wei Sun, Takashi Yoshino, Minami Kuroda, Naoya Sakamoto, Hisayoshi Yurimoto</t>
  </si>
  <si>
    <t>10.1029/2019JB017576</t>
  </si>
  <si>
    <t>a Cw^(1+b) exp( c/kT)/kT</t>
  </si>
  <si>
    <t xml:space="preserve">C_h exp( a - b/(ln(10)RT))/kT </t>
  </si>
  <si>
    <t xml:space="preserve">nerst_einstein_2 </t>
  </si>
  <si>
    <t>a exp( - (b + Pc)/kt) + e exp( - (f + Pg)/kt)</t>
  </si>
  <si>
    <t>arrhenious_pressure+arrhenious_pressure</t>
  </si>
  <si>
    <t>nerst_einstien_3</t>
  </si>
  <si>
    <t>Sun_19</t>
  </si>
  <si>
    <t>The Effect of Water on Ionic Conductivity in Olivine</t>
  </si>
  <si>
    <t>Hongzhan Fei , Dmitry Druzhbin, and Tomoo Katsura</t>
  </si>
  <si>
    <t>10.1029/2019JB019313</t>
  </si>
  <si>
    <t xml:space="preserve">Withers </t>
  </si>
  <si>
    <t>a Cw^b exp(-(c + Pd)/kT)/T + e exp( - (f + Pg)/kt)</t>
  </si>
  <si>
    <t>Fei_20[100]</t>
  </si>
  <si>
    <t>Fei_20[010]</t>
  </si>
  <si>
    <t>Fei_20[001]</t>
  </si>
  <si>
    <t>[001]</t>
  </si>
  <si>
    <t>[100]</t>
  </si>
  <si>
    <t>[010]</t>
  </si>
  <si>
    <t>[110]</t>
  </si>
  <si>
    <t>full fit</t>
  </si>
  <si>
    <t>Complete or Partial Fit</t>
  </si>
  <si>
    <t>Composite or single</t>
  </si>
  <si>
    <t>single</t>
  </si>
  <si>
    <t>composite</t>
  </si>
  <si>
    <t>ionic</t>
  </si>
  <si>
    <t>proton</t>
  </si>
  <si>
    <t>bell</t>
  </si>
  <si>
    <t>Duojun Wang, Mainak Mookherjee, Yousheng Xu, Shun-ichiro Karato</t>
  </si>
  <si>
    <t>Kovács</t>
  </si>
  <si>
    <t>a_uncertainty</t>
  </si>
  <si>
    <t>arrhenious_logfO2_2</t>
  </si>
  <si>
    <t>water_exponent_arrhenious_pressure_invT + arrhenious_pressure</t>
  </si>
  <si>
    <t>arrhenious_simple+arrhenious_simple+water_preexp_enthalpy_arrhenious</t>
  </si>
  <si>
    <t>arrhenious_simple+water_preexp_enthalpy_arrhenious</t>
  </si>
  <si>
    <t>arrhenious_pressure+iron_preexp_enthalpy_arrhenious</t>
  </si>
  <si>
    <t>iron_preexp_enthalpy_arrhenious</t>
  </si>
  <si>
    <t>iron_water_arrhenious1</t>
  </si>
  <si>
    <t>iron_water_arrhenious2</t>
  </si>
  <si>
    <t>nerst_einstein1</t>
  </si>
  <si>
    <t>Entry ID</t>
  </si>
  <si>
    <t>Publication ID</t>
  </si>
  <si>
    <t>wang2008</t>
  </si>
  <si>
    <t>xu1999</t>
  </si>
  <si>
    <t>HuebnerVoight1988</t>
  </si>
  <si>
    <t>ZhangYoshino2016</t>
  </si>
  <si>
    <t>Yang2011</t>
  </si>
  <si>
    <t>YangMcCammon2012</t>
  </si>
  <si>
    <t>Zhang2012</t>
  </si>
  <si>
    <t>Sun2019a</t>
  </si>
  <si>
    <t>Han2023</t>
  </si>
  <si>
    <t>Zhang2019</t>
  </si>
  <si>
    <t>DaiKarato2009b</t>
  </si>
  <si>
    <t>DaiKarato2012</t>
  </si>
  <si>
    <t>DaiKarato2013</t>
  </si>
  <si>
    <t>Yoshino2008</t>
  </si>
  <si>
    <t>Li2018</t>
  </si>
  <si>
    <t>Li2016</t>
  </si>
  <si>
    <t>Sun2018</t>
  </si>
  <si>
    <t>Pommier2010</t>
  </si>
  <si>
    <t>Constable1992</t>
  </si>
  <si>
    <t>xu2000</t>
  </si>
  <si>
    <t>DuFrane2005</t>
  </si>
  <si>
    <t>Constable2006</t>
  </si>
  <si>
    <t>Wang2006</t>
  </si>
  <si>
    <t>Yoshino2009</t>
  </si>
  <si>
    <t>Yoshino2012b</t>
  </si>
  <si>
    <t>Yoshino2012a</t>
  </si>
  <si>
    <t>Gardes2014</t>
  </si>
  <si>
    <t>Zhang2016</t>
  </si>
  <si>
    <t>Novella2017</t>
  </si>
  <si>
    <t>Sun2019b</t>
  </si>
  <si>
    <t>Fei2020</t>
  </si>
  <si>
    <t>DaiKarato2009a</t>
  </si>
  <si>
    <t>Orientation-related electrical conductivity of hydrous olivine, clinopyroxene and plagioclase and implications for the structure of the lower continental crust and uppermost mantle</t>
  </si>
  <si>
    <t>Xiaozhi Yang</t>
  </si>
  <si>
    <t>10.1016/j.epsl.2011.11.011</t>
  </si>
  <si>
    <t>Effect of water on the electrical conductivity of lower crustal clinopyroxene</t>
  </si>
  <si>
    <t>Xiaozhi Yang, Hans Keppler, Catherine McCammon, Huaiwei Ni, Qunke Xia,2 and Qicheng Fan3</t>
  </si>
  <si>
    <t>10.1029/2010JB008010</t>
  </si>
  <si>
    <t>bell 2003</t>
  </si>
  <si>
    <t>bell 1995</t>
  </si>
  <si>
    <t>Johnson and Rossman (2003)</t>
  </si>
  <si>
    <t>dry</t>
  </si>
  <si>
    <t>wet</t>
  </si>
  <si>
    <t>yang_11b_cpx_dry</t>
  </si>
  <si>
    <t>yang_11b_cpx_wet</t>
  </si>
  <si>
    <t>yang_11b_cpx_nat</t>
  </si>
  <si>
    <t>partial</t>
  </si>
  <si>
    <t>bell 1995 and paterson</t>
  </si>
  <si>
    <t>3.56</t>
  </si>
  <si>
    <t>Yang2012a</t>
  </si>
  <si>
    <t>Yang_12a_opx</t>
  </si>
  <si>
    <t>Yang_12a_plag</t>
  </si>
  <si>
    <t>Yang2012b</t>
  </si>
  <si>
    <t>yang_12b_Ol[100]</t>
  </si>
  <si>
    <t>yang_12b_Ol[010]</t>
  </si>
  <si>
    <t>yang_12b_Ol[001]</t>
  </si>
  <si>
    <t>yang_12b_cpx[100]</t>
  </si>
  <si>
    <t>yang_12b_cpx[010]</t>
  </si>
  <si>
    <t>yang_12b_cpx[001]</t>
  </si>
  <si>
    <t>yang_12b_plag[100]</t>
  </si>
  <si>
    <t>yang_12b_plag[010]</t>
  </si>
  <si>
    <t>yang_12b_plag[001]</t>
  </si>
  <si>
    <t>Liu2019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</si>
</sst>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2E2E2E"/>
      <name val="Georgia"/>
      <family val="1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3" fontId="0" fillId="0" borderId="0" xfId="0" applyNumberFormat="1" applyAlignment="1">
      <alignment wrapText="1"/>
    </xf>
    <xf numFmtId="2" fontId="0" fillId="0" borderId="0" xfId="0" applyNumberFormat="1" applyAlignment="1">
      <alignment wrapText="1"/>
    </xf>
    <xf numFmtId="11" fontId="0" fillId="0" borderId="0" xfId="0" applyNumberFormat="1" applyAlignment="1">
      <alignment wrapText="1"/>
    </xf>
    <xf numFmtId="49" fontId="0" fillId="0" borderId="0" xfId="1" applyNumberFormat="1" applyFont="1" applyAlignment="1">
      <alignment wrapText="1"/>
    </xf>
    <xf numFmtId="0" fontId="0" fillId="0" borderId="0" xfId="1" applyFont="1" applyAlignment="1">
      <alignment wrapText="1"/>
    </xf>
    <xf numFmtId="49" fontId="0" fillId="0" borderId="0" xfId="1" applyNumberFormat="1" applyFont="1"/>
    <xf numFmtId="49" fontId="0" fillId="0" borderId="0" xfId="0" applyNumberFormat="1"/>
    <xf numFmtId="0" fontId="2" fillId="0" borderId="0" xfId="0" applyFont="1" applyAlignment="1">
      <alignment wrapText="1"/>
    </xf>
    <xf numFmtId="0" fontId="0" fillId="0" borderId="0" xfId="0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purl.oclc.org/ooxml/officeDocument/relationships/hyperlink" Target="https://doi.org/10.1002/2014GC005496" TargetMode="External"/><Relationship Id="rId13" Type="http://purl.oclc.org/ooxml/officeDocument/relationships/hyperlink" Target="https://doi.org/10.1029/2019JB017576" TargetMode="External"/><Relationship Id="rId3" Type="http://purl.oclc.org/ooxml/officeDocument/relationships/hyperlink" Target="https://doi.org/10.1029/1999GL008378" TargetMode="External"/><Relationship Id="rId7" Type="http://purl.oclc.org/ooxml/officeDocument/relationships/hyperlink" Target="https://doi.org/10.1002/2014GC005496" TargetMode="External"/><Relationship Id="rId12" Type="http://purl.oclc.org/ooxml/officeDocument/relationships/hyperlink" Target="https://doi.org/10.1002/2016JB013555" TargetMode="External"/><Relationship Id="rId2" Type="http://purl.oclc.org/ooxml/officeDocument/relationships/hyperlink" Target="https://doi.org/10.1029/1999GL008378" TargetMode="External"/><Relationship Id="rId1" Type="http://purl.oclc.org/ooxml/officeDocument/relationships/hyperlink" Target="https://doi.org/10.1029/91JB02453" TargetMode="External"/><Relationship Id="rId6" Type="http://purl.oclc.org/ooxml/officeDocument/relationships/hyperlink" Target="https://doi.org/10.1029/2011JB008774" TargetMode="External"/><Relationship Id="rId11" Type="http://purl.oclc.org/ooxml/officeDocument/relationships/hyperlink" Target="https://doi.org/10.1002/2016JB013555" TargetMode="External"/><Relationship Id="rId5" Type="http://purl.oclc.org/ooxml/officeDocument/relationships/hyperlink" Target="https://doi.org/10.1029/1999GL008378" TargetMode="External"/><Relationship Id="rId10" Type="http://purl.oclc.org/ooxml/officeDocument/relationships/hyperlink" Target="https://doi.org/10.1002/2016JB013555" TargetMode="External"/><Relationship Id="rId4" Type="http://purl.oclc.org/ooxml/officeDocument/relationships/hyperlink" Target="https://doi.org/10.1029/1999GL008378" TargetMode="External"/><Relationship Id="rId9" Type="http://purl.oclc.org/ooxml/officeDocument/relationships/hyperlink" Target="https://doi.org/10.1002/2014GC005496" TargetMode="Externa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1978F-7647-614D-922C-AF7479B592B3}">
  <dimension ref="A1:BY104"/>
  <sheetViews>
    <sheetView tabSelected="1" topLeftCell="F91" workbookViewId="0">
      <selection activeCell="I100" sqref="I100"/>
    </sheetView>
  </sheetViews>
  <sheetFormatPr baseColWidth="10" defaultRowHeight="45" customHeight="1" x14ac:dyDescent="0.2"/>
  <cols>
    <col min="1" max="1" width="20.83203125" style="1" customWidth="1"/>
    <col min="2" max="2" width="32.83203125" style="1" customWidth="1"/>
    <col min="3" max="3" width="11" style="1" bestFit="1" customWidth="1"/>
    <col min="4" max="4" width="13.5" style="2" customWidth="1"/>
    <col min="5" max="5" width="22.83203125" style="1" customWidth="1"/>
    <col min="6" max="6" width="24" style="1" customWidth="1"/>
    <col min="7" max="7" width="14" style="1" customWidth="1"/>
    <col min="8" max="8" width="48.83203125" style="1" customWidth="1"/>
    <col min="9" max="9" width="36" style="1" customWidth="1"/>
    <col min="10" max="10" width="21.1640625" style="1" customWidth="1"/>
    <col min="11" max="11" width="44.83203125" style="1" customWidth="1"/>
    <col min="12" max="13" width="18.1640625" style="1" customWidth="1"/>
    <col min="14" max="14" width="15" style="1" customWidth="1"/>
    <col min="15" max="15" width="13.83203125" style="1" customWidth="1"/>
    <col min="16" max="16" width="12.5" style="1" customWidth="1"/>
    <col min="17" max="21" width="11" style="1" bestFit="1" customWidth="1"/>
    <col min="22" max="23" width="10.83203125" style="1"/>
    <col min="24" max="25" width="11" style="1" bestFit="1" customWidth="1"/>
    <col min="26" max="26" width="34.6640625" style="1" bestFit="1" customWidth="1"/>
    <col min="27" max="27" width="11.1640625" style="1" bestFit="1" customWidth="1"/>
    <col min="28" max="28" width="12.5" style="1" bestFit="1" customWidth="1"/>
    <col min="29" max="29" width="10.1640625" style="2" bestFit="1" customWidth="1"/>
    <col min="30" max="30" width="6.1640625" style="1" bestFit="1" customWidth="1"/>
    <col min="31" max="31" width="8" style="1" bestFit="1" customWidth="1"/>
    <col min="32" max="32" width="18" style="1" customWidth="1"/>
    <col min="33" max="33" width="10.83203125" style="1" bestFit="1" customWidth="1"/>
    <col min="34" max="34" width="10.1640625" style="1" bestFit="1" customWidth="1"/>
    <col min="35" max="35" width="8" style="1" bestFit="1" customWidth="1"/>
    <col min="36" max="37" width="11" style="1" bestFit="1" customWidth="1"/>
    <col min="38" max="38" width="10.83203125" style="1"/>
    <col min="39" max="40" width="11" style="1" bestFit="1" customWidth="1"/>
    <col min="41" max="41" width="10.83203125" style="1"/>
    <col min="42" max="42" width="15.6640625" style="1" customWidth="1"/>
    <col min="43" max="43" width="11" style="1" bestFit="1" customWidth="1"/>
    <col min="44" max="44" width="10.83203125" style="1"/>
    <col min="45" max="46" width="11" style="1" bestFit="1" customWidth="1"/>
    <col min="47" max="47" width="10.83203125" style="1"/>
    <col min="48" max="49" width="11" style="1" bestFit="1" customWidth="1"/>
    <col min="50" max="50" width="10.83203125" style="1"/>
    <col min="51" max="52" width="11" style="1" bestFit="1" customWidth="1"/>
    <col min="53" max="53" width="10.83203125" style="1"/>
    <col min="54" max="54" width="11" style="1" bestFit="1" customWidth="1"/>
    <col min="55" max="59" width="10.83203125" style="1"/>
    <col min="60" max="60" width="11" style="1" bestFit="1" customWidth="1"/>
    <col min="61" max="65" width="10.83203125" style="1"/>
    <col min="66" max="66" width="11.83203125" style="1" bestFit="1" customWidth="1"/>
    <col min="67" max="74" width="10.83203125" style="1"/>
    <col min="75" max="75" width="11" style="1" bestFit="1" customWidth="1"/>
    <col min="76" max="16384" width="10.83203125" style="1"/>
  </cols>
  <sheetData>
    <row r="1" spans="1:77" ht="45" customHeight="1" x14ac:dyDescent="0.2">
      <c r="A1" s="1" t="s">
        <v>0</v>
      </c>
      <c r="B1" s="1" t="s">
        <v>1</v>
      </c>
      <c r="C1" s="1" t="s">
        <v>2</v>
      </c>
      <c r="D1" s="2" t="s">
        <v>3</v>
      </c>
      <c r="E1" s="1" t="s">
        <v>52</v>
      </c>
      <c r="F1" s="1" t="s">
        <v>10</v>
      </c>
      <c r="G1" s="1" t="s">
        <v>51</v>
      </c>
      <c r="H1" s="1" t="s">
        <v>11</v>
      </c>
      <c r="I1" s="1" t="s">
        <v>12</v>
      </c>
      <c r="J1" s="1" t="s">
        <v>408</v>
      </c>
      <c r="K1" s="1" t="s">
        <v>407</v>
      </c>
      <c r="L1" s="1" t="s">
        <v>388</v>
      </c>
      <c r="M1" s="1" t="s">
        <v>389</v>
      </c>
      <c r="N1" s="1" t="s">
        <v>32</v>
      </c>
      <c r="O1" s="1" t="s">
        <v>33</v>
      </c>
      <c r="P1" s="1" t="s">
        <v>34</v>
      </c>
      <c r="Q1" s="1" t="s">
        <v>30</v>
      </c>
      <c r="R1" s="1" t="s">
        <v>31</v>
      </c>
      <c r="S1" s="1" t="s">
        <v>16</v>
      </c>
      <c r="T1" s="1" t="s">
        <v>17</v>
      </c>
      <c r="U1" s="1" t="s">
        <v>18</v>
      </c>
      <c r="V1" s="1" t="s">
        <v>81</v>
      </c>
      <c r="W1" s="1" t="s">
        <v>29</v>
      </c>
      <c r="X1" s="1" t="s">
        <v>19</v>
      </c>
      <c r="Y1" s="1" t="s">
        <v>20</v>
      </c>
      <c r="Z1" s="1" t="s">
        <v>21</v>
      </c>
      <c r="AA1" s="1" t="s">
        <v>149</v>
      </c>
      <c r="AB1" s="1" t="s">
        <v>36</v>
      </c>
      <c r="AC1" s="2" t="s">
        <v>22</v>
      </c>
      <c r="AD1" s="1" t="s">
        <v>23</v>
      </c>
      <c r="AE1" s="1" t="s">
        <v>397</v>
      </c>
      <c r="AF1" s="1" t="s">
        <v>165</v>
      </c>
      <c r="AG1" s="1" t="s">
        <v>24</v>
      </c>
      <c r="AH1" s="1" t="s">
        <v>171</v>
      </c>
      <c r="AI1" s="1" t="s">
        <v>170</v>
      </c>
      <c r="AJ1" s="1" t="s">
        <v>25</v>
      </c>
      <c r="AK1" s="1" t="s">
        <v>172</v>
      </c>
      <c r="AL1" s="1" t="s">
        <v>294</v>
      </c>
      <c r="AM1" s="1" t="s">
        <v>26</v>
      </c>
      <c r="AN1" s="1" t="s">
        <v>173</v>
      </c>
      <c r="AO1" s="1" t="s">
        <v>295</v>
      </c>
      <c r="AP1" s="1" t="s">
        <v>27</v>
      </c>
      <c r="AQ1" s="1" t="s">
        <v>174</v>
      </c>
      <c r="AR1" s="1" t="s">
        <v>296</v>
      </c>
      <c r="AS1" s="1" t="s">
        <v>74</v>
      </c>
      <c r="AT1" s="1" t="s">
        <v>175</v>
      </c>
      <c r="AU1" s="1" t="s">
        <v>297</v>
      </c>
      <c r="AV1" s="1" t="s">
        <v>291</v>
      </c>
      <c r="AW1" s="1" t="s">
        <v>292</v>
      </c>
      <c r="AX1" s="1" t="s">
        <v>298</v>
      </c>
      <c r="AY1" s="1" t="s">
        <v>75</v>
      </c>
      <c r="AZ1" s="1" t="s">
        <v>176</v>
      </c>
      <c r="BA1" s="1" t="s">
        <v>293</v>
      </c>
      <c r="BB1" s="1" t="s">
        <v>299</v>
      </c>
      <c r="BC1" s="1" t="s">
        <v>300</v>
      </c>
      <c r="BD1" s="1" t="s">
        <v>301</v>
      </c>
      <c r="BE1" s="1" t="s">
        <v>302</v>
      </c>
      <c r="BF1" s="1" t="s">
        <v>303</v>
      </c>
      <c r="BG1" s="1" t="s">
        <v>304</v>
      </c>
      <c r="BH1" s="1" t="s">
        <v>305</v>
      </c>
      <c r="BI1" s="1" t="s">
        <v>306</v>
      </c>
      <c r="BJ1" s="1" t="s">
        <v>307</v>
      </c>
      <c r="BK1" s="1" t="s">
        <v>308</v>
      </c>
      <c r="BL1" s="1" t="s">
        <v>309</v>
      </c>
      <c r="BM1" s="1" t="s">
        <v>310</v>
      </c>
      <c r="BN1" s="1" t="s">
        <v>311</v>
      </c>
      <c r="BO1" s="1" t="s">
        <v>312</v>
      </c>
      <c r="BP1" s="1" t="s">
        <v>313</v>
      </c>
      <c r="BQ1" s="1" t="s">
        <v>314</v>
      </c>
      <c r="BR1" s="1" t="s">
        <v>315</v>
      </c>
      <c r="BS1" s="1" t="s">
        <v>316</v>
      </c>
      <c r="BT1" s="1" t="s">
        <v>317</v>
      </c>
      <c r="BU1" s="1" t="s">
        <v>318</v>
      </c>
      <c r="BV1" s="1" t="s">
        <v>319</v>
      </c>
      <c r="BW1" s="1" t="s">
        <v>320</v>
      </c>
      <c r="BX1" s="1" t="s">
        <v>321</v>
      </c>
      <c r="BY1" s="1" t="s">
        <v>322</v>
      </c>
    </row>
    <row r="2" spans="1:77" ht="45" customHeight="1" x14ac:dyDescent="0.2">
      <c r="A2" s="1" t="s">
        <v>4</v>
      </c>
      <c r="B2" s="1" t="s">
        <v>5</v>
      </c>
      <c r="C2" s="1">
        <v>2008</v>
      </c>
      <c r="D2" s="2" t="s">
        <v>9</v>
      </c>
      <c r="E2" s="1" t="s">
        <v>53</v>
      </c>
      <c r="F2" s="1" t="s">
        <v>37</v>
      </c>
      <c r="G2" s="1" t="s">
        <v>68</v>
      </c>
      <c r="H2" s="1" t="s">
        <v>28</v>
      </c>
      <c r="I2" s="1" t="s">
        <v>404</v>
      </c>
      <c r="J2" s="1" t="s">
        <v>409</v>
      </c>
      <c r="K2" s="1" t="s">
        <v>38</v>
      </c>
      <c r="L2" s="1" t="s">
        <v>387</v>
      </c>
      <c r="M2" s="1" t="s">
        <v>390</v>
      </c>
      <c r="N2" s="1">
        <v>2.5</v>
      </c>
      <c r="O2" s="1">
        <v>2</v>
      </c>
      <c r="P2" s="1">
        <v>3</v>
      </c>
      <c r="Q2" s="1">
        <v>1273</v>
      </c>
      <c r="R2" s="1">
        <v>1573</v>
      </c>
      <c r="S2" s="1">
        <v>1.26</v>
      </c>
      <c r="T2" s="1">
        <v>2.21</v>
      </c>
      <c r="U2" s="1">
        <f>(S2+T2)/2</f>
        <v>1.7349999999999999</v>
      </c>
      <c r="W2" s="1" t="s">
        <v>89</v>
      </c>
      <c r="X2" s="1">
        <v>3.9E-2</v>
      </c>
      <c r="Y2" s="1">
        <v>0.54500000000000004</v>
      </c>
      <c r="Z2" s="1">
        <f>SUM(X2:Y2)/2</f>
        <v>0.29200000000000004</v>
      </c>
      <c r="AB2" s="1" t="s">
        <v>157</v>
      </c>
      <c r="AC2" s="2" t="s">
        <v>35</v>
      </c>
      <c r="AD2" s="1">
        <v>5.2</v>
      </c>
      <c r="AE2" s="1">
        <v>0.4</v>
      </c>
      <c r="AF2" s="1" t="s">
        <v>164</v>
      </c>
      <c r="AG2" s="1">
        <v>0.67</v>
      </c>
      <c r="AH2" s="1">
        <v>7.0000000000000007E-2</v>
      </c>
      <c r="AI2" s="1" t="s">
        <v>167</v>
      </c>
      <c r="AJ2" s="1">
        <v>1.897</v>
      </c>
      <c r="AK2" s="1">
        <v>9.3299999999999994E-2</v>
      </c>
      <c r="AL2" s="1" t="s">
        <v>168</v>
      </c>
      <c r="AM2" s="1">
        <v>0.72550000000000003</v>
      </c>
      <c r="AN2" s="1">
        <v>3.1E-2</v>
      </c>
      <c r="AO2" s="1" t="s">
        <v>168</v>
      </c>
    </row>
    <row r="3" spans="1:77" ht="45" customHeight="1" x14ac:dyDescent="0.2">
      <c r="A3" s="1" t="s">
        <v>42</v>
      </c>
      <c r="B3" s="1" t="s">
        <v>43</v>
      </c>
      <c r="C3" s="1">
        <v>1999</v>
      </c>
      <c r="D3" s="2" t="s">
        <v>13</v>
      </c>
      <c r="E3" s="1" t="s">
        <v>14</v>
      </c>
      <c r="F3" s="1" t="s">
        <v>14</v>
      </c>
      <c r="G3" s="1" t="s">
        <v>67</v>
      </c>
      <c r="H3" s="1" t="s">
        <v>91</v>
      </c>
      <c r="I3" s="1" t="s">
        <v>15</v>
      </c>
      <c r="J3" s="1" t="s">
        <v>410</v>
      </c>
      <c r="K3" s="1" t="s">
        <v>44</v>
      </c>
      <c r="L3" s="1" t="s">
        <v>387</v>
      </c>
      <c r="M3" s="1" t="s">
        <v>390</v>
      </c>
      <c r="N3" s="1">
        <v>5</v>
      </c>
      <c r="Q3" s="1">
        <v>1273</v>
      </c>
      <c r="R3" s="1">
        <v>1673</v>
      </c>
      <c r="AB3" s="1" t="s">
        <v>157</v>
      </c>
      <c r="AC3" s="2" t="s">
        <v>35</v>
      </c>
      <c r="AD3" s="1">
        <v>3.72</v>
      </c>
      <c r="AE3" s="1">
        <v>0.06</v>
      </c>
      <c r="AF3" s="1" t="s">
        <v>164</v>
      </c>
      <c r="AG3" s="1">
        <v>1.8</v>
      </c>
      <c r="AH3" s="1">
        <v>0.2</v>
      </c>
      <c r="AI3" s="1" t="s">
        <v>168</v>
      </c>
    </row>
    <row r="4" spans="1:77" ht="45" customHeight="1" x14ac:dyDescent="0.2">
      <c r="A4" s="1" t="s">
        <v>42</v>
      </c>
      <c r="B4" s="1" t="s">
        <v>43</v>
      </c>
      <c r="C4" s="1">
        <v>1999</v>
      </c>
      <c r="D4" s="2" t="s">
        <v>13</v>
      </c>
      <c r="E4" s="1" t="s">
        <v>39</v>
      </c>
      <c r="F4" s="1" t="s">
        <v>39</v>
      </c>
      <c r="G4" s="1" t="s">
        <v>67</v>
      </c>
      <c r="H4" s="1" t="s">
        <v>91</v>
      </c>
      <c r="I4" s="1" t="s">
        <v>15</v>
      </c>
      <c r="J4" s="1" t="s">
        <v>410</v>
      </c>
      <c r="K4" s="1" t="s">
        <v>45</v>
      </c>
      <c r="L4" s="1" t="s">
        <v>387</v>
      </c>
      <c r="M4" s="1" t="s">
        <v>390</v>
      </c>
      <c r="N4" s="1">
        <v>13</v>
      </c>
      <c r="Q4" s="1">
        <v>1273</v>
      </c>
      <c r="R4" s="1">
        <v>1673</v>
      </c>
      <c r="AB4" s="1" t="s">
        <v>157</v>
      </c>
      <c r="AC4" s="2" t="s">
        <v>35</v>
      </c>
      <c r="AD4" s="1">
        <v>3.25</v>
      </c>
      <c r="AE4" s="1">
        <v>7.0000000000000007E-2</v>
      </c>
      <c r="AF4" s="1" t="s">
        <v>164</v>
      </c>
      <c r="AG4" s="1">
        <v>1.87</v>
      </c>
      <c r="AH4" s="1">
        <v>0.02</v>
      </c>
      <c r="AI4" s="1" t="s">
        <v>168</v>
      </c>
    </row>
    <row r="5" spans="1:77" ht="45" customHeight="1" x14ac:dyDescent="0.2">
      <c r="A5" s="1" t="s">
        <v>42</v>
      </c>
      <c r="B5" s="1" t="s">
        <v>43</v>
      </c>
      <c r="C5" s="1">
        <v>1999</v>
      </c>
      <c r="D5" s="2" t="s">
        <v>13</v>
      </c>
      <c r="E5" s="1" t="s">
        <v>55</v>
      </c>
      <c r="F5" s="1" t="s">
        <v>40</v>
      </c>
      <c r="G5" s="1" t="s">
        <v>67</v>
      </c>
      <c r="H5" s="1" t="s">
        <v>91</v>
      </c>
      <c r="I5" s="1" t="s">
        <v>15</v>
      </c>
      <c r="J5" s="1" t="s">
        <v>410</v>
      </c>
      <c r="K5" s="1" t="s">
        <v>46</v>
      </c>
      <c r="L5" s="1" t="s">
        <v>387</v>
      </c>
      <c r="M5" s="1" t="s">
        <v>390</v>
      </c>
      <c r="N5" s="1">
        <v>21</v>
      </c>
      <c r="Q5" s="1">
        <v>1473</v>
      </c>
      <c r="R5" s="1">
        <v>1773</v>
      </c>
      <c r="AB5" s="1" t="s">
        <v>157</v>
      </c>
      <c r="AC5" s="2" t="s">
        <v>35</v>
      </c>
      <c r="AD5" s="1">
        <v>3.35</v>
      </c>
      <c r="AE5" s="1">
        <v>0.1</v>
      </c>
      <c r="AF5" s="1" t="s">
        <v>164</v>
      </c>
      <c r="AG5" s="1">
        <v>1.66</v>
      </c>
      <c r="AH5" s="1">
        <v>0.3</v>
      </c>
      <c r="AI5" s="1" t="s">
        <v>168</v>
      </c>
    </row>
    <row r="6" spans="1:77" ht="45" customHeight="1" x14ac:dyDescent="0.2">
      <c r="A6" s="1" t="s">
        <v>42</v>
      </c>
      <c r="B6" s="1" t="s">
        <v>43</v>
      </c>
      <c r="C6" s="1">
        <v>1999</v>
      </c>
      <c r="D6" s="2" t="s">
        <v>13</v>
      </c>
      <c r="E6" s="1" t="s">
        <v>41</v>
      </c>
      <c r="F6" s="1" t="s">
        <v>41</v>
      </c>
      <c r="G6" s="1" t="s">
        <v>67</v>
      </c>
      <c r="H6" s="1" t="s">
        <v>91</v>
      </c>
      <c r="I6" s="1" t="s">
        <v>15</v>
      </c>
      <c r="J6" s="1" t="s">
        <v>410</v>
      </c>
      <c r="K6" s="1" t="s">
        <v>47</v>
      </c>
      <c r="L6" s="1" t="s">
        <v>387</v>
      </c>
      <c r="M6" s="1" t="s">
        <v>390</v>
      </c>
      <c r="N6" s="1">
        <v>25</v>
      </c>
      <c r="Q6" s="1">
        <v>1673</v>
      </c>
      <c r="R6" s="1">
        <v>1873</v>
      </c>
      <c r="AB6" s="1" t="s">
        <v>157</v>
      </c>
      <c r="AC6" s="2" t="s">
        <v>35</v>
      </c>
      <c r="AD6" s="1">
        <v>1.87</v>
      </c>
      <c r="AE6" s="1">
        <v>0.11</v>
      </c>
      <c r="AF6" s="1" t="s">
        <v>164</v>
      </c>
      <c r="AG6" s="1">
        <v>0.7</v>
      </c>
      <c r="AH6" s="1">
        <v>0.04</v>
      </c>
      <c r="AI6" s="1" t="s">
        <v>168</v>
      </c>
    </row>
    <row r="7" spans="1:77" ht="45" customHeight="1" x14ac:dyDescent="0.2">
      <c r="A7" s="1" t="s">
        <v>48</v>
      </c>
      <c r="B7" s="1" t="s">
        <v>49</v>
      </c>
      <c r="C7" s="1">
        <v>1988</v>
      </c>
      <c r="D7" s="2" t="s">
        <v>57</v>
      </c>
      <c r="E7" s="1" t="s">
        <v>39</v>
      </c>
      <c r="F7" s="1" t="s">
        <v>50</v>
      </c>
      <c r="G7" s="1" t="s">
        <v>54</v>
      </c>
      <c r="H7" s="1" t="s">
        <v>64</v>
      </c>
      <c r="I7" s="1" t="s">
        <v>56</v>
      </c>
      <c r="J7" s="1" t="s">
        <v>411</v>
      </c>
      <c r="K7" s="1" t="s">
        <v>62</v>
      </c>
      <c r="L7" s="1" t="s">
        <v>387</v>
      </c>
      <c r="M7" s="1" t="s">
        <v>391</v>
      </c>
      <c r="N7" s="1">
        <v>1E-4</v>
      </c>
      <c r="Q7" s="1">
        <v>1073</v>
      </c>
      <c r="R7" s="1">
        <v>1473</v>
      </c>
      <c r="X7" s="1">
        <v>2.7E-2</v>
      </c>
      <c r="Y7" s="1">
        <v>2.7E-2</v>
      </c>
      <c r="Z7" s="1">
        <v>2.7E-2</v>
      </c>
      <c r="AB7" s="1" t="s">
        <v>63</v>
      </c>
      <c r="AC7" s="2" t="s">
        <v>384</v>
      </c>
      <c r="AD7" s="1">
        <v>1.4339999999999999</v>
      </c>
      <c r="AE7" s="1">
        <v>0.20200000000000001</v>
      </c>
      <c r="AF7" s="1" t="s">
        <v>169</v>
      </c>
      <c r="AG7" s="1">
        <v>2.1539999999999999</v>
      </c>
      <c r="AH7" s="1">
        <v>1.6E-2</v>
      </c>
      <c r="AI7" s="1" t="s">
        <v>168</v>
      </c>
      <c r="AJ7" s="1">
        <v>-0.17760000000000001</v>
      </c>
      <c r="AK7" s="1">
        <v>6.4999999999999997E-3</v>
      </c>
    </row>
    <row r="8" spans="1:77" ht="45" customHeight="1" x14ac:dyDescent="0.2">
      <c r="A8" s="1" t="s">
        <v>48</v>
      </c>
      <c r="B8" s="1" t="s">
        <v>49</v>
      </c>
      <c r="C8" s="1">
        <v>1988</v>
      </c>
      <c r="D8" s="2" t="s">
        <v>57</v>
      </c>
      <c r="E8" s="1" t="s">
        <v>39</v>
      </c>
      <c r="F8" s="1" t="s">
        <v>50</v>
      </c>
      <c r="G8" s="1" t="s">
        <v>54</v>
      </c>
      <c r="H8" s="1" t="s">
        <v>64</v>
      </c>
      <c r="I8" s="1" t="s">
        <v>56</v>
      </c>
      <c r="J8" s="1" t="s">
        <v>411</v>
      </c>
      <c r="K8" s="1" t="s">
        <v>61</v>
      </c>
      <c r="L8" s="1" t="s">
        <v>387</v>
      </c>
      <c r="M8" s="1" t="s">
        <v>391</v>
      </c>
      <c r="N8" s="1">
        <v>1E-4</v>
      </c>
      <c r="Q8" s="1">
        <v>1073</v>
      </c>
      <c r="R8" s="1">
        <v>1473</v>
      </c>
      <c r="X8" s="1">
        <v>2.7E-2</v>
      </c>
      <c r="Y8" s="1">
        <v>2.7E-2</v>
      </c>
      <c r="Z8" s="1">
        <v>2.7E-2</v>
      </c>
      <c r="AB8" s="1" t="s">
        <v>63</v>
      </c>
      <c r="AC8" s="2" t="s">
        <v>385</v>
      </c>
      <c r="AD8" s="1">
        <v>0.88500000000000001</v>
      </c>
      <c r="AE8" s="1">
        <v>0.15</v>
      </c>
      <c r="AF8" s="1" t="s">
        <v>169</v>
      </c>
      <c r="AG8" s="1">
        <v>2.0179999999999998</v>
      </c>
      <c r="AH8" s="1">
        <v>4.7E-2</v>
      </c>
      <c r="AI8" s="1" t="s">
        <v>168</v>
      </c>
      <c r="AJ8" s="1">
        <v>-0.12230000000000001</v>
      </c>
      <c r="AK8" s="1">
        <v>8.5000000000000006E-3</v>
      </c>
    </row>
    <row r="9" spans="1:77" ht="45" customHeight="1" x14ac:dyDescent="0.2">
      <c r="A9" s="1" t="s">
        <v>48</v>
      </c>
      <c r="B9" s="1" t="s">
        <v>49</v>
      </c>
      <c r="C9" s="1">
        <v>1988</v>
      </c>
      <c r="D9" s="2" t="s">
        <v>57</v>
      </c>
      <c r="E9" s="1" t="s">
        <v>39</v>
      </c>
      <c r="F9" s="1" t="s">
        <v>50</v>
      </c>
      <c r="G9" s="1" t="s">
        <v>54</v>
      </c>
      <c r="H9" s="1" t="s">
        <v>64</v>
      </c>
      <c r="I9" s="1" t="s">
        <v>56</v>
      </c>
      <c r="J9" s="1" t="s">
        <v>411</v>
      </c>
      <c r="K9" s="1" t="s">
        <v>60</v>
      </c>
      <c r="L9" s="1" t="s">
        <v>387</v>
      </c>
      <c r="M9" s="1" t="s">
        <v>391</v>
      </c>
      <c r="N9" s="1">
        <v>1E-4</v>
      </c>
      <c r="Q9" s="1">
        <v>1073</v>
      </c>
      <c r="R9" s="1">
        <v>1473</v>
      </c>
      <c r="X9" s="1">
        <v>2.7E-2</v>
      </c>
      <c r="Y9" s="1">
        <v>2.7E-2</v>
      </c>
      <c r="Z9" s="1">
        <v>2.7E-2</v>
      </c>
      <c r="AB9" s="1" t="s">
        <v>63</v>
      </c>
      <c r="AC9" s="2" t="s">
        <v>383</v>
      </c>
      <c r="AD9" s="1">
        <v>1.583</v>
      </c>
      <c r="AE9" s="1">
        <v>0.10100000000000001</v>
      </c>
      <c r="AF9" s="1" t="s">
        <v>169</v>
      </c>
      <c r="AG9" s="3">
        <v>2.198</v>
      </c>
      <c r="AH9" s="1">
        <v>3.3000000000000002E-2</v>
      </c>
      <c r="AI9" s="1" t="s">
        <v>168</v>
      </c>
      <c r="AJ9" s="1">
        <v>-0.14560000000000001</v>
      </c>
      <c r="AK9" s="1">
        <v>4.7999999999999996E-3</v>
      </c>
    </row>
    <row r="10" spans="1:77" ht="45" customHeight="1" x14ac:dyDescent="0.2">
      <c r="A10" s="1" t="s">
        <v>48</v>
      </c>
      <c r="B10" s="1" t="s">
        <v>49</v>
      </c>
      <c r="C10" s="1">
        <v>1988</v>
      </c>
      <c r="D10" s="2" t="s">
        <v>57</v>
      </c>
      <c r="E10" s="1" t="s">
        <v>39</v>
      </c>
      <c r="F10" s="1" t="s">
        <v>50</v>
      </c>
      <c r="G10" s="1" t="s">
        <v>54</v>
      </c>
      <c r="H10" s="1" t="s">
        <v>64</v>
      </c>
      <c r="I10" s="1" t="s">
        <v>56</v>
      </c>
      <c r="J10" s="1" t="s">
        <v>411</v>
      </c>
      <c r="K10" s="1" t="s">
        <v>58</v>
      </c>
      <c r="L10" s="1" t="s">
        <v>387</v>
      </c>
      <c r="M10" s="1" t="s">
        <v>391</v>
      </c>
      <c r="N10" s="1">
        <v>1E-4</v>
      </c>
      <c r="Q10" s="1">
        <v>1123</v>
      </c>
      <c r="R10" s="1">
        <v>1493</v>
      </c>
      <c r="X10" s="1">
        <v>0.127</v>
      </c>
      <c r="Y10" s="1">
        <v>0.127</v>
      </c>
      <c r="Z10" s="1">
        <v>0.127</v>
      </c>
      <c r="AB10" s="1" t="s">
        <v>63</v>
      </c>
      <c r="AC10" s="2" t="s">
        <v>384</v>
      </c>
      <c r="AD10" s="1">
        <v>-0.89</v>
      </c>
      <c r="AE10" s="1">
        <v>0.184</v>
      </c>
      <c r="AF10" s="1" t="s">
        <v>169</v>
      </c>
      <c r="AG10" s="1">
        <v>0.92200000000000004</v>
      </c>
      <c r="AH10" s="1">
        <v>5.1999999999999998E-2</v>
      </c>
      <c r="AI10" s="1" t="s">
        <v>168</v>
      </c>
      <c r="AJ10" s="1">
        <v>-3.2599999999999997E-2</v>
      </c>
      <c r="AK10" s="1">
        <v>3.7000000000000002E-3</v>
      </c>
    </row>
    <row r="11" spans="1:77" ht="45" customHeight="1" x14ac:dyDescent="0.2">
      <c r="A11" s="1" t="s">
        <v>48</v>
      </c>
      <c r="B11" s="1" t="s">
        <v>49</v>
      </c>
      <c r="C11" s="1">
        <v>1988</v>
      </c>
      <c r="D11" s="2" t="s">
        <v>57</v>
      </c>
      <c r="E11" s="1" t="s">
        <v>39</v>
      </c>
      <c r="F11" s="1" t="s">
        <v>50</v>
      </c>
      <c r="G11" s="1" t="s">
        <v>54</v>
      </c>
      <c r="H11" s="1" t="s">
        <v>64</v>
      </c>
      <c r="I11" s="1" t="s">
        <v>56</v>
      </c>
      <c r="J11" s="1" t="s">
        <v>411</v>
      </c>
      <c r="K11" s="1" t="s">
        <v>59</v>
      </c>
      <c r="L11" s="1" t="s">
        <v>387</v>
      </c>
      <c r="M11" s="1" t="s">
        <v>391</v>
      </c>
      <c r="N11" s="1">
        <v>1E-4</v>
      </c>
      <c r="Q11" s="1">
        <v>1123</v>
      </c>
      <c r="R11" s="1">
        <v>1493</v>
      </c>
      <c r="X11" s="1">
        <v>0.127</v>
      </c>
      <c r="Y11" s="1">
        <v>0.127</v>
      </c>
      <c r="Z11" s="1">
        <v>0.127</v>
      </c>
      <c r="AB11" s="1" t="s">
        <v>63</v>
      </c>
      <c r="AC11" s="2" t="s">
        <v>385</v>
      </c>
      <c r="AD11" s="1">
        <v>-0.252</v>
      </c>
      <c r="AE11" s="1">
        <v>0.11</v>
      </c>
      <c r="AF11" s="1" t="s">
        <v>169</v>
      </c>
      <c r="AG11" s="1">
        <v>1.046</v>
      </c>
      <c r="AH11" s="1">
        <v>0.04</v>
      </c>
      <c r="AI11" s="1" t="s">
        <v>168</v>
      </c>
      <c r="AJ11" s="1">
        <v>-1.84E-2</v>
      </c>
      <c r="AK11" s="1">
        <v>4.4000000000000003E-3</v>
      </c>
    </row>
    <row r="12" spans="1:77" ht="45" customHeight="1" x14ac:dyDescent="0.2">
      <c r="A12" s="1" t="s">
        <v>158</v>
      </c>
      <c r="B12" s="1" t="s">
        <v>65</v>
      </c>
      <c r="C12" s="1">
        <v>2016</v>
      </c>
      <c r="D12" s="2" t="s">
        <v>66</v>
      </c>
      <c r="E12" s="1" t="s">
        <v>14</v>
      </c>
      <c r="F12" s="1" t="s">
        <v>14</v>
      </c>
      <c r="G12" s="1" t="s">
        <v>69</v>
      </c>
      <c r="H12" s="1" t="s">
        <v>70</v>
      </c>
      <c r="I12" s="1" t="s">
        <v>402</v>
      </c>
      <c r="J12" s="1" t="s">
        <v>412</v>
      </c>
      <c r="K12" s="1" t="s">
        <v>71</v>
      </c>
      <c r="L12" s="1" t="s">
        <v>387</v>
      </c>
      <c r="M12" s="1" t="s">
        <v>390</v>
      </c>
      <c r="O12" s="1">
        <v>1.5</v>
      </c>
      <c r="P12" s="1">
        <v>5</v>
      </c>
      <c r="Q12" s="1">
        <v>900</v>
      </c>
      <c r="R12" s="1">
        <v>1573</v>
      </c>
      <c r="S12" s="1">
        <v>2</v>
      </c>
      <c r="T12" s="1">
        <v>3</v>
      </c>
      <c r="W12" s="1" t="s">
        <v>73</v>
      </c>
      <c r="X12" s="1">
        <v>0</v>
      </c>
      <c r="Y12" s="1">
        <v>1</v>
      </c>
      <c r="Z12" s="1">
        <v>0.5</v>
      </c>
      <c r="AB12" s="1" t="s">
        <v>72</v>
      </c>
      <c r="AC12" s="2" t="s">
        <v>35</v>
      </c>
      <c r="AD12" s="1">
        <v>855610</v>
      </c>
      <c r="AE12" s="1">
        <v>39</v>
      </c>
      <c r="AF12" s="1" t="s">
        <v>166</v>
      </c>
      <c r="AG12" s="1">
        <v>2.5099999999999998</v>
      </c>
      <c r="AH12" s="1">
        <v>0.02</v>
      </c>
      <c r="AI12" s="1" t="s">
        <v>168</v>
      </c>
      <c r="AJ12" s="1">
        <v>4.1500000000000004</v>
      </c>
      <c r="AK12" s="1">
        <v>0.71</v>
      </c>
      <c r="AL12" s="1" t="s">
        <v>177</v>
      </c>
      <c r="AM12" s="1">
        <v>163</v>
      </c>
      <c r="AN12" s="1">
        <v>1</v>
      </c>
      <c r="AO12" s="1" t="s">
        <v>166</v>
      </c>
      <c r="AP12" s="1">
        <v>2.33</v>
      </c>
      <c r="AQ12" s="1">
        <v>1</v>
      </c>
      <c r="AR12" s="1" t="s">
        <v>168</v>
      </c>
      <c r="AS12" s="1">
        <v>1.99</v>
      </c>
      <c r="AT12" s="1">
        <v>0.06</v>
      </c>
      <c r="AU12" s="1" t="s">
        <v>169</v>
      </c>
      <c r="AV12" s="1">
        <v>1.06</v>
      </c>
      <c r="AW12" s="1">
        <v>0.44</v>
      </c>
      <c r="AX12" s="1" t="s">
        <v>177</v>
      </c>
      <c r="AY12" s="1">
        <v>0.12</v>
      </c>
      <c r="AZ12" s="1">
        <v>0.76</v>
      </c>
      <c r="BA12" s="1" t="s">
        <v>169</v>
      </c>
    </row>
    <row r="13" spans="1:77" ht="45" customHeight="1" x14ac:dyDescent="0.2">
      <c r="A13" s="1" t="s">
        <v>76</v>
      </c>
      <c r="B13" s="1" t="s">
        <v>78</v>
      </c>
      <c r="C13" s="1">
        <v>2009</v>
      </c>
      <c r="D13" s="2" t="s">
        <v>77</v>
      </c>
      <c r="E13" s="1" t="s">
        <v>14</v>
      </c>
      <c r="F13" s="1" t="s">
        <v>14</v>
      </c>
      <c r="G13" s="1" t="s">
        <v>80</v>
      </c>
      <c r="H13" s="1" t="s">
        <v>90</v>
      </c>
      <c r="I13" s="1" t="s">
        <v>332</v>
      </c>
      <c r="J13" s="1" t="s">
        <v>440</v>
      </c>
      <c r="K13" s="1" t="s">
        <v>83</v>
      </c>
      <c r="L13" s="1" t="s">
        <v>387</v>
      </c>
      <c r="M13" s="1" t="s">
        <v>390</v>
      </c>
      <c r="N13" s="1">
        <v>8</v>
      </c>
      <c r="Q13" s="1">
        <v>873</v>
      </c>
      <c r="R13" s="1">
        <v>1273</v>
      </c>
      <c r="S13" s="1">
        <v>0</v>
      </c>
      <c r="T13" s="1">
        <v>4.2000000000000003E-2</v>
      </c>
      <c r="V13" s="1" t="s">
        <v>82</v>
      </c>
      <c r="W13" s="1" t="s">
        <v>89</v>
      </c>
      <c r="Z13" s="1">
        <v>0.1</v>
      </c>
      <c r="AB13" s="1" t="s">
        <v>79</v>
      </c>
      <c r="AC13" s="2" t="s">
        <v>35</v>
      </c>
      <c r="AD13" s="1">
        <v>2.4</v>
      </c>
      <c r="AF13" s="1" t="s">
        <v>164</v>
      </c>
      <c r="AG13" s="1">
        <v>1.524</v>
      </c>
      <c r="AI13" s="1" t="s">
        <v>168</v>
      </c>
      <c r="AJ13" s="1">
        <v>2.6</v>
      </c>
      <c r="AL13" s="1" t="s">
        <v>164</v>
      </c>
      <c r="AM13" s="1">
        <v>0.62</v>
      </c>
      <c r="AO13" s="1" t="s">
        <v>167</v>
      </c>
      <c r="AP13" s="1">
        <v>0.91069999999999995</v>
      </c>
      <c r="AR13" s="1" t="s">
        <v>168</v>
      </c>
    </row>
    <row r="14" spans="1:77" ht="45" customHeight="1" x14ac:dyDescent="0.2">
      <c r="A14" s="1" t="s">
        <v>76</v>
      </c>
      <c r="B14" s="1" t="s">
        <v>78</v>
      </c>
      <c r="C14" s="1">
        <v>2009</v>
      </c>
      <c r="D14" s="2" t="s">
        <v>77</v>
      </c>
      <c r="E14" s="1" t="s">
        <v>85</v>
      </c>
      <c r="F14" s="1" t="s">
        <v>85</v>
      </c>
      <c r="G14" s="1" t="s">
        <v>87</v>
      </c>
      <c r="H14" s="1" t="s">
        <v>90</v>
      </c>
      <c r="I14" s="1" t="s">
        <v>332</v>
      </c>
      <c r="J14" s="1" t="s">
        <v>440</v>
      </c>
      <c r="K14" s="1" t="s">
        <v>84</v>
      </c>
      <c r="L14" s="1" t="s">
        <v>387</v>
      </c>
      <c r="M14" s="1" t="s">
        <v>390</v>
      </c>
      <c r="N14" s="1">
        <v>8</v>
      </c>
      <c r="Q14" s="1">
        <v>873</v>
      </c>
      <c r="R14" s="1">
        <v>1273</v>
      </c>
      <c r="S14" s="1">
        <v>0</v>
      </c>
      <c r="T14" s="1">
        <v>4.2000000000000003E-2</v>
      </c>
      <c r="V14" s="1" t="s">
        <v>82</v>
      </c>
      <c r="W14" s="1" t="s">
        <v>89</v>
      </c>
      <c r="AB14" s="1" t="s">
        <v>79</v>
      </c>
      <c r="AC14" s="2" t="s">
        <v>35</v>
      </c>
      <c r="AD14" s="1">
        <v>2.1</v>
      </c>
      <c r="AF14" s="1" t="s">
        <v>164</v>
      </c>
      <c r="AG14" s="1">
        <v>1.5960000000000001</v>
      </c>
      <c r="AI14" s="1" t="s">
        <v>168</v>
      </c>
      <c r="AJ14" s="1">
        <v>3.1</v>
      </c>
      <c r="AL14" s="1" t="s">
        <v>164</v>
      </c>
      <c r="AM14" s="1">
        <v>0.62</v>
      </c>
      <c r="AO14" s="1" t="s">
        <v>167</v>
      </c>
      <c r="AP14" s="1">
        <v>0.84989999999999999</v>
      </c>
      <c r="AR14" s="1" t="s">
        <v>168</v>
      </c>
    </row>
    <row r="15" spans="1:77" ht="45" customHeight="1" x14ac:dyDescent="0.2">
      <c r="A15" s="1" t="s">
        <v>76</v>
      </c>
      <c r="B15" s="1" t="s">
        <v>78</v>
      </c>
      <c r="C15" s="1">
        <v>2009</v>
      </c>
      <c r="D15" s="2" t="s">
        <v>77</v>
      </c>
      <c r="E15" s="1" t="s">
        <v>55</v>
      </c>
      <c r="F15" s="1" t="s">
        <v>86</v>
      </c>
      <c r="G15" s="1" t="s">
        <v>87</v>
      </c>
      <c r="H15" s="1" t="s">
        <v>90</v>
      </c>
      <c r="I15" s="1" t="s">
        <v>332</v>
      </c>
      <c r="J15" s="1" t="s">
        <v>440</v>
      </c>
      <c r="K15" s="1" t="s">
        <v>88</v>
      </c>
      <c r="L15" s="1" t="s">
        <v>387</v>
      </c>
      <c r="M15" s="1" t="s">
        <v>390</v>
      </c>
      <c r="N15" s="1">
        <v>8</v>
      </c>
      <c r="Q15" s="1">
        <v>873</v>
      </c>
      <c r="R15" s="1">
        <v>1273</v>
      </c>
      <c r="S15" s="1">
        <v>0</v>
      </c>
      <c r="T15" s="1">
        <v>4.2000000000000003E-2</v>
      </c>
      <c r="V15" s="1" t="s">
        <v>82</v>
      </c>
      <c r="W15" s="1" t="s">
        <v>89</v>
      </c>
      <c r="AB15" s="1" t="s">
        <v>79</v>
      </c>
      <c r="AC15" s="2" t="s">
        <v>35</v>
      </c>
      <c r="AD15" s="1">
        <v>2.5</v>
      </c>
      <c r="AF15" s="1" t="s">
        <v>164</v>
      </c>
      <c r="AG15" s="1">
        <v>1.327</v>
      </c>
      <c r="AI15" s="1" t="s">
        <v>168</v>
      </c>
      <c r="AJ15" s="1">
        <v>2.9</v>
      </c>
      <c r="AL15" s="1" t="s">
        <v>164</v>
      </c>
      <c r="AM15" s="1">
        <v>0.62</v>
      </c>
      <c r="AO15" s="1" t="s">
        <v>167</v>
      </c>
      <c r="AP15" s="1">
        <v>0.72550000000000003</v>
      </c>
      <c r="AR15" s="1" t="s">
        <v>168</v>
      </c>
    </row>
    <row r="16" spans="1:77" ht="45" customHeight="1" x14ac:dyDescent="0.2">
      <c r="A16" s="1" t="s">
        <v>92</v>
      </c>
      <c r="B16" s="1" t="s">
        <v>93</v>
      </c>
      <c r="C16" s="1">
        <v>2011</v>
      </c>
      <c r="D16" s="2" t="s">
        <v>94</v>
      </c>
      <c r="E16" s="1" t="s">
        <v>14</v>
      </c>
      <c r="F16" s="1" t="s">
        <v>97</v>
      </c>
      <c r="G16" s="1" t="s">
        <v>80</v>
      </c>
      <c r="H16" s="1" t="s">
        <v>90</v>
      </c>
      <c r="I16" s="1" t="s">
        <v>332</v>
      </c>
      <c r="J16" s="1" t="s">
        <v>458</v>
      </c>
      <c r="K16" s="1" t="s">
        <v>459</v>
      </c>
      <c r="L16" s="1" t="s">
        <v>387</v>
      </c>
      <c r="M16" s="1" t="s">
        <v>390</v>
      </c>
      <c r="O16" s="1">
        <v>0.6</v>
      </c>
      <c r="P16" s="1">
        <v>1.2</v>
      </c>
      <c r="Q16" s="1">
        <v>573</v>
      </c>
      <c r="R16" s="1">
        <v>1273</v>
      </c>
      <c r="S16" s="1">
        <v>0</v>
      </c>
      <c r="T16" s="1">
        <v>285</v>
      </c>
      <c r="V16" s="1" t="s">
        <v>96</v>
      </c>
      <c r="W16" s="1" t="s">
        <v>73</v>
      </c>
      <c r="Z16" s="1">
        <v>0.33</v>
      </c>
      <c r="AC16" s="2" t="s">
        <v>35</v>
      </c>
      <c r="AD16" s="1">
        <v>2.39</v>
      </c>
      <c r="AE16" s="1">
        <v>0.18</v>
      </c>
      <c r="AF16" s="1" t="s">
        <v>164</v>
      </c>
      <c r="AG16" s="1">
        <v>1.0880000000000001</v>
      </c>
      <c r="AH16" s="1">
        <v>3.1099999999999999E-2</v>
      </c>
      <c r="AI16" s="1" t="s">
        <v>168</v>
      </c>
      <c r="AJ16" s="1">
        <v>3.83</v>
      </c>
      <c r="AK16" s="1">
        <v>0.1</v>
      </c>
      <c r="AL16" s="1" t="s">
        <v>164</v>
      </c>
      <c r="AM16" s="1">
        <v>0.9</v>
      </c>
      <c r="AN16" s="1">
        <v>0.04</v>
      </c>
      <c r="AO16" s="1" t="s">
        <v>167</v>
      </c>
      <c r="AP16" s="1">
        <v>0.83950000000000002</v>
      </c>
      <c r="AQ16" s="1">
        <v>1.35E-2</v>
      </c>
      <c r="AR16" s="1" t="s">
        <v>168</v>
      </c>
    </row>
    <row r="17" spans="1:44" ht="45" customHeight="1" x14ac:dyDescent="0.2">
      <c r="A17" s="1" t="s">
        <v>92</v>
      </c>
      <c r="B17" s="1" t="s">
        <v>93</v>
      </c>
      <c r="C17" s="1">
        <v>2011</v>
      </c>
      <c r="D17" s="2" t="s">
        <v>94</v>
      </c>
      <c r="E17" s="1" t="s">
        <v>95</v>
      </c>
      <c r="F17" s="1" t="s">
        <v>95</v>
      </c>
      <c r="G17" s="1" t="s">
        <v>80</v>
      </c>
      <c r="H17" s="1" t="s">
        <v>90</v>
      </c>
      <c r="I17" s="1" t="s">
        <v>332</v>
      </c>
      <c r="J17" s="1" t="s">
        <v>458</v>
      </c>
      <c r="K17" s="1" t="s">
        <v>460</v>
      </c>
      <c r="L17" s="1" t="s">
        <v>387</v>
      </c>
      <c r="M17" s="1" t="s">
        <v>390</v>
      </c>
      <c r="O17" s="1">
        <v>0.6</v>
      </c>
      <c r="P17" s="1">
        <v>1.2</v>
      </c>
      <c r="Q17" s="1">
        <v>573</v>
      </c>
      <c r="R17" s="1">
        <v>1273</v>
      </c>
      <c r="S17" s="1">
        <v>0</v>
      </c>
      <c r="T17" s="1">
        <v>890</v>
      </c>
      <c r="V17" s="1" t="s">
        <v>225</v>
      </c>
      <c r="W17" s="1" t="s">
        <v>73</v>
      </c>
      <c r="AC17" s="2" t="s">
        <v>35</v>
      </c>
      <c r="AD17" s="1">
        <v>4.12</v>
      </c>
      <c r="AE17" s="1">
        <v>0.34</v>
      </c>
      <c r="AF17" s="1" t="s">
        <v>164</v>
      </c>
      <c r="AG17" s="1">
        <v>1.669</v>
      </c>
      <c r="AH17" s="1">
        <v>6.2199999999999998E-2</v>
      </c>
      <c r="AI17" s="1" t="s">
        <v>168</v>
      </c>
      <c r="AJ17" s="1">
        <v>2.4900000000000002</v>
      </c>
      <c r="AK17" s="1">
        <v>0.14000000000000001</v>
      </c>
      <c r="AL17" s="1" t="s">
        <v>164</v>
      </c>
      <c r="AM17" s="1">
        <v>0.83</v>
      </c>
      <c r="AN17" s="1">
        <v>0.06</v>
      </c>
      <c r="AO17" s="1" t="s">
        <v>167</v>
      </c>
      <c r="AP17" s="1">
        <v>0.79800000000000004</v>
      </c>
      <c r="AQ17" s="1">
        <v>2.7029999999999998E-2</v>
      </c>
      <c r="AR17" s="1" t="s">
        <v>168</v>
      </c>
    </row>
    <row r="18" spans="1:44" ht="45" customHeight="1" x14ac:dyDescent="0.2">
      <c r="A18" s="1" t="s">
        <v>98</v>
      </c>
      <c r="B18" s="1" t="s">
        <v>99</v>
      </c>
      <c r="C18" s="1">
        <v>2012</v>
      </c>
      <c r="D18" s="2" t="s">
        <v>100</v>
      </c>
      <c r="E18" s="1" t="s">
        <v>39</v>
      </c>
      <c r="F18" s="1" t="s">
        <v>101</v>
      </c>
      <c r="G18" s="1" t="s">
        <v>102</v>
      </c>
      <c r="H18" s="1" t="s">
        <v>91</v>
      </c>
      <c r="I18" s="1" t="s">
        <v>15</v>
      </c>
      <c r="J18" s="1" t="s">
        <v>414</v>
      </c>
      <c r="K18" s="1" t="s">
        <v>106</v>
      </c>
      <c r="L18" s="1" t="s">
        <v>387</v>
      </c>
      <c r="M18" s="1" t="s">
        <v>390</v>
      </c>
      <c r="N18" s="1">
        <v>1.2</v>
      </c>
      <c r="Q18" s="1">
        <v>723</v>
      </c>
      <c r="R18" s="1">
        <v>1273</v>
      </c>
      <c r="S18" s="1">
        <v>0</v>
      </c>
      <c r="T18" s="1">
        <v>0</v>
      </c>
      <c r="U18" s="1">
        <v>0</v>
      </c>
      <c r="V18" s="1" t="s">
        <v>396</v>
      </c>
      <c r="W18" s="1" t="s">
        <v>73</v>
      </c>
      <c r="AC18" s="2" t="s">
        <v>35</v>
      </c>
      <c r="AD18" s="1">
        <f>(1.88+2.02)/2</f>
        <v>1.95</v>
      </c>
      <c r="AE18" s="1">
        <f xml:space="preserve"> 0.115</f>
        <v>0.115</v>
      </c>
      <c r="AF18" s="1" t="s">
        <v>164</v>
      </c>
      <c r="AG18" s="1">
        <v>0.91720000000000002</v>
      </c>
      <c r="AH18" s="1">
        <v>1.0359999999999999E-2</v>
      </c>
      <c r="AI18" s="1" t="s">
        <v>168</v>
      </c>
    </row>
    <row r="19" spans="1:44" ht="45" customHeight="1" x14ac:dyDescent="0.2">
      <c r="A19" s="1" t="s">
        <v>98</v>
      </c>
      <c r="B19" s="1" t="s">
        <v>99</v>
      </c>
      <c r="C19" s="1">
        <v>2012</v>
      </c>
      <c r="D19" s="2" t="s">
        <v>100</v>
      </c>
      <c r="E19" s="1" t="s">
        <v>39</v>
      </c>
      <c r="F19" s="1" t="s">
        <v>101</v>
      </c>
      <c r="G19" s="1" t="s">
        <v>105</v>
      </c>
      <c r="H19" s="1" t="s">
        <v>104</v>
      </c>
      <c r="I19" s="1" t="s">
        <v>103</v>
      </c>
      <c r="J19" s="1" t="s">
        <v>414</v>
      </c>
      <c r="K19" s="1" t="s">
        <v>107</v>
      </c>
      <c r="L19" s="1" t="s">
        <v>387</v>
      </c>
      <c r="M19" s="1" t="s">
        <v>390</v>
      </c>
      <c r="N19" s="1">
        <v>1.2</v>
      </c>
      <c r="Q19" s="1">
        <v>323</v>
      </c>
      <c r="R19" s="1">
        <v>1373</v>
      </c>
      <c r="S19" s="1">
        <v>75</v>
      </c>
      <c r="T19" s="1">
        <v>270</v>
      </c>
      <c r="V19" s="1" t="s">
        <v>396</v>
      </c>
      <c r="W19" s="1" t="s">
        <v>73</v>
      </c>
      <c r="AC19" s="2" t="s">
        <v>35</v>
      </c>
      <c r="AD19" s="1">
        <f>(3.67+3.56)/2</f>
        <v>3.6150000000000002</v>
      </c>
      <c r="AE19" s="1">
        <v>0.13500000000000001</v>
      </c>
      <c r="AF19" s="1" t="s">
        <v>164</v>
      </c>
      <c r="AG19" s="1">
        <v>1.03</v>
      </c>
      <c r="AH19" s="1">
        <v>0.06</v>
      </c>
      <c r="AI19" s="1" t="s">
        <v>167</v>
      </c>
      <c r="AJ19" s="1">
        <v>0.74619999999999997</v>
      </c>
      <c r="AK19" s="1">
        <v>1.55E-2</v>
      </c>
      <c r="AL19" s="1" t="s">
        <v>168</v>
      </c>
    </row>
    <row r="20" spans="1:44" ht="45" customHeight="1" x14ac:dyDescent="0.2">
      <c r="A20" s="1" t="s">
        <v>108</v>
      </c>
      <c r="B20" s="1" t="s">
        <v>109</v>
      </c>
      <c r="C20" s="1">
        <v>2012</v>
      </c>
      <c r="D20" s="2" t="s">
        <v>110</v>
      </c>
      <c r="E20" s="1" t="s">
        <v>14</v>
      </c>
      <c r="F20" s="1" t="s">
        <v>111</v>
      </c>
      <c r="G20" s="1" t="s">
        <v>87</v>
      </c>
      <c r="H20" s="1" t="s">
        <v>112</v>
      </c>
      <c r="I20" s="1" t="s">
        <v>401</v>
      </c>
      <c r="J20" s="1" t="s">
        <v>415</v>
      </c>
      <c r="K20" s="1" t="s">
        <v>113</v>
      </c>
      <c r="L20" s="1" t="s">
        <v>387</v>
      </c>
      <c r="M20" s="1" t="s">
        <v>390</v>
      </c>
      <c r="N20" s="1">
        <v>3</v>
      </c>
      <c r="Q20" s="1">
        <v>500</v>
      </c>
      <c r="R20" s="1">
        <v>1723</v>
      </c>
      <c r="S20" s="1">
        <v>0</v>
      </c>
      <c r="T20" s="1">
        <v>0.24099999999999999</v>
      </c>
      <c r="V20" s="1" t="s">
        <v>82</v>
      </c>
      <c r="W20" s="1" t="s">
        <v>73</v>
      </c>
      <c r="AB20" s="1" t="s">
        <v>79</v>
      </c>
      <c r="AC20" s="2" t="s">
        <v>35</v>
      </c>
      <c r="AD20" s="1">
        <v>3.99</v>
      </c>
      <c r="AE20" s="1">
        <v>0.23</v>
      </c>
      <c r="AF20" s="1" t="s">
        <v>164</v>
      </c>
      <c r="AG20" s="1">
        <v>1.88</v>
      </c>
      <c r="AH20" s="1">
        <v>7.0000000000000007E-2</v>
      </c>
      <c r="AI20" s="1" t="s">
        <v>168</v>
      </c>
      <c r="AJ20" s="1">
        <v>2.58</v>
      </c>
      <c r="AK20" s="1">
        <v>0.14000000000000001</v>
      </c>
      <c r="AL20" s="1" t="s">
        <v>164</v>
      </c>
      <c r="AM20" s="1">
        <v>0.84</v>
      </c>
      <c r="AN20" s="1">
        <v>0.03</v>
      </c>
      <c r="AO20" s="1" t="s">
        <v>168</v>
      </c>
      <c r="AP20" s="1">
        <v>8.0000000000000002E-3</v>
      </c>
      <c r="AQ20" s="1">
        <v>3.0000000000000001E-3</v>
      </c>
      <c r="AR20" s="1" t="s">
        <v>169</v>
      </c>
    </row>
    <row r="21" spans="1:44" ht="45" customHeight="1" x14ac:dyDescent="0.2">
      <c r="A21" s="1" t="s">
        <v>6</v>
      </c>
      <c r="B21" s="1" t="s">
        <v>8</v>
      </c>
      <c r="C21" s="1">
        <v>2019</v>
      </c>
      <c r="D21" s="2" t="s">
        <v>7</v>
      </c>
      <c r="E21" s="1" t="s">
        <v>114</v>
      </c>
      <c r="F21" s="1" t="s">
        <v>119</v>
      </c>
      <c r="G21" s="1" t="s">
        <v>68</v>
      </c>
      <c r="H21" s="1" t="s">
        <v>91</v>
      </c>
      <c r="I21" s="1" t="s">
        <v>15</v>
      </c>
      <c r="J21" s="1" t="s">
        <v>416</v>
      </c>
      <c r="K21" s="1" t="s">
        <v>115</v>
      </c>
      <c r="L21" s="1" t="s">
        <v>387</v>
      </c>
      <c r="M21" s="1" t="s">
        <v>390</v>
      </c>
      <c r="N21" s="1">
        <v>2</v>
      </c>
      <c r="Q21" s="1">
        <v>623</v>
      </c>
      <c r="R21" s="1">
        <v>1073</v>
      </c>
      <c r="U21" s="1">
        <f>14.79*0.035</f>
        <v>0.51765000000000005</v>
      </c>
      <c r="V21" s="1" t="s">
        <v>126</v>
      </c>
      <c r="W21" s="1" t="s">
        <v>89</v>
      </c>
      <c r="AB21" s="1" t="s">
        <v>72</v>
      </c>
      <c r="AC21" s="2" t="s">
        <v>35</v>
      </c>
      <c r="AD21" s="1">
        <v>2.19</v>
      </c>
      <c r="AE21" s="1">
        <v>0.01</v>
      </c>
      <c r="AF21" s="1" t="s">
        <v>164</v>
      </c>
      <c r="AG21" s="1">
        <v>0.68</v>
      </c>
      <c r="AH21" s="1">
        <v>0.01</v>
      </c>
      <c r="AI21" s="1" t="s">
        <v>168</v>
      </c>
    </row>
    <row r="22" spans="1:44" ht="45" customHeight="1" x14ac:dyDescent="0.2">
      <c r="A22" s="1" t="s">
        <v>6</v>
      </c>
      <c r="B22" s="1" t="s">
        <v>8</v>
      </c>
      <c r="C22" s="1">
        <v>2019</v>
      </c>
      <c r="D22" s="2" t="s">
        <v>7</v>
      </c>
      <c r="E22" s="1" t="s">
        <v>114</v>
      </c>
      <c r="F22" s="1" t="s">
        <v>120</v>
      </c>
      <c r="G22" s="1" t="s">
        <v>68</v>
      </c>
      <c r="H22" s="1" t="s">
        <v>91</v>
      </c>
      <c r="I22" s="1" t="s">
        <v>15</v>
      </c>
      <c r="J22" s="1" t="s">
        <v>416</v>
      </c>
      <c r="K22" s="1" t="s">
        <v>116</v>
      </c>
      <c r="L22" s="1" t="s">
        <v>387</v>
      </c>
      <c r="M22" s="1" t="s">
        <v>390</v>
      </c>
      <c r="N22" s="1">
        <v>2</v>
      </c>
      <c r="Q22" s="1">
        <v>623</v>
      </c>
      <c r="R22" s="1">
        <v>1073</v>
      </c>
      <c r="U22" s="1">
        <f>8.75*0.035</f>
        <v>0.30625000000000002</v>
      </c>
      <c r="V22" s="1" t="s">
        <v>126</v>
      </c>
      <c r="W22" s="1" t="s">
        <v>89</v>
      </c>
      <c r="AB22" s="1" t="s">
        <v>72</v>
      </c>
      <c r="AC22" s="2" t="s">
        <v>35</v>
      </c>
      <c r="AD22" s="1">
        <v>1.01</v>
      </c>
      <c r="AE22" s="1">
        <v>-0.05</v>
      </c>
      <c r="AF22" s="1" t="s">
        <v>164</v>
      </c>
      <c r="AG22" s="1">
        <v>0.61</v>
      </c>
      <c r="AH22" s="1">
        <v>0.01</v>
      </c>
      <c r="AI22" s="1" t="s">
        <v>168</v>
      </c>
    </row>
    <row r="23" spans="1:44" ht="45" customHeight="1" x14ac:dyDescent="0.2">
      <c r="A23" s="1" t="s">
        <v>6</v>
      </c>
      <c r="B23" s="1" t="s">
        <v>8</v>
      </c>
      <c r="C23" s="1">
        <v>2019</v>
      </c>
      <c r="D23" s="2" t="s">
        <v>7</v>
      </c>
      <c r="E23" s="1" t="s">
        <v>114</v>
      </c>
      <c r="F23" s="1" t="s">
        <v>120</v>
      </c>
      <c r="G23" s="1" t="s">
        <v>68</v>
      </c>
      <c r="H23" s="1" t="s">
        <v>91</v>
      </c>
      <c r="I23" s="1" t="s">
        <v>15</v>
      </c>
      <c r="J23" s="1" t="s">
        <v>416</v>
      </c>
      <c r="K23" s="1" t="s">
        <v>117</v>
      </c>
      <c r="L23" s="1" t="s">
        <v>387</v>
      </c>
      <c r="M23" s="1" t="s">
        <v>390</v>
      </c>
      <c r="N23" s="1">
        <v>1</v>
      </c>
      <c r="Q23" s="1">
        <v>623</v>
      </c>
      <c r="R23" s="1">
        <v>773</v>
      </c>
      <c r="U23" s="1">
        <f t="shared" ref="U23:U24" si="0">8.75*0.035</f>
        <v>0.30625000000000002</v>
      </c>
      <c r="V23" s="1" t="s">
        <v>126</v>
      </c>
      <c r="W23" s="1" t="s">
        <v>89</v>
      </c>
      <c r="AB23" s="1" t="s">
        <v>72</v>
      </c>
      <c r="AC23" s="2" t="s">
        <v>35</v>
      </c>
      <c r="AD23" s="1">
        <v>-0.56000000000000005</v>
      </c>
      <c r="AE23" s="1">
        <v>7.0000000000000007E-2</v>
      </c>
      <c r="AF23" s="1" t="s">
        <v>164</v>
      </c>
      <c r="AG23" s="1">
        <v>0.36</v>
      </c>
      <c r="AH23" s="1">
        <v>0.01</v>
      </c>
      <c r="AI23" s="1" t="s">
        <v>168</v>
      </c>
    </row>
    <row r="24" spans="1:44" ht="45" customHeight="1" x14ac:dyDescent="0.2">
      <c r="A24" s="1" t="s">
        <v>6</v>
      </c>
      <c r="B24" s="1" t="s">
        <v>8</v>
      </c>
      <c r="C24" s="1">
        <v>2019</v>
      </c>
      <c r="D24" s="2" t="s">
        <v>7</v>
      </c>
      <c r="E24" s="1" t="s">
        <v>114</v>
      </c>
      <c r="F24" s="1" t="s">
        <v>120</v>
      </c>
      <c r="G24" s="1" t="s">
        <v>68</v>
      </c>
      <c r="H24" s="1" t="s">
        <v>91</v>
      </c>
      <c r="I24" s="1" t="s">
        <v>15</v>
      </c>
      <c r="J24" s="1" t="s">
        <v>416</v>
      </c>
      <c r="K24" s="1" t="s">
        <v>118</v>
      </c>
      <c r="L24" s="1" t="s">
        <v>387</v>
      </c>
      <c r="M24" s="1" t="s">
        <v>390</v>
      </c>
      <c r="N24" s="1">
        <v>1</v>
      </c>
      <c r="Q24" s="1">
        <v>823</v>
      </c>
      <c r="R24" s="1">
        <v>1073</v>
      </c>
      <c r="U24" s="1">
        <f t="shared" si="0"/>
        <v>0.30625000000000002</v>
      </c>
      <c r="V24" s="1" t="s">
        <v>126</v>
      </c>
      <c r="W24" s="1" t="s">
        <v>89</v>
      </c>
      <c r="AB24" s="1" t="s">
        <v>72</v>
      </c>
      <c r="AC24" s="2" t="s">
        <v>35</v>
      </c>
      <c r="AD24" s="1">
        <v>1.08</v>
      </c>
      <c r="AE24" s="1">
        <v>0.03</v>
      </c>
      <c r="AF24" s="1" t="s">
        <v>164</v>
      </c>
      <c r="AG24" s="1">
        <v>0.62</v>
      </c>
      <c r="AH24" s="1">
        <v>0.01</v>
      </c>
      <c r="AI24" s="1" t="s">
        <v>168</v>
      </c>
    </row>
    <row r="25" spans="1:44" ht="45" customHeight="1" x14ac:dyDescent="0.2">
      <c r="A25" s="1" t="s">
        <v>6</v>
      </c>
      <c r="B25" s="1" t="s">
        <v>8</v>
      </c>
      <c r="C25" s="1">
        <v>2019</v>
      </c>
      <c r="D25" s="2" t="s">
        <v>7</v>
      </c>
      <c r="E25" s="1" t="s">
        <v>114</v>
      </c>
      <c r="F25" s="1" t="s">
        <v>125</v>
      </c>
      <c r="G25" s="1" t="s">
        <v>68</v>
      </c>
      <c r="H25" s="1" t="s">
        <v>91</v>
      </c>
      <c r="I25" s="1" t="s">
        <v>15</v>
      </c>
      <c r="J25" s="1" t="s">
        <v>416</v>
      </c>
      <c r="K25" s="1" t="s">
        <v>121</v>
      </c>
      <c r="L25" s="1" t="s">
        <v>387</v>
      </c>
      <c r="M25" s="1" t="s">
        <v>390</v>
      </c>
      <c r="N25" s="1">
        <v>2</v>
      </c>
      <c r="Q25" s="1">
        <v>623</v>
      </c>
      <c r="R25" s="1">
        <v>723</v>
      </c>
      <c r="U25" s="1">
        <f>5.49*0.035</f>
        <v>0.19215000000000002</v>
      </c>
      <c r="V25" s="1" t="s">
        <v>126</v>
      </c>
      <c r="W25" s="1" t="s">
        <v>89</v>
      </c>
      <c r="AB25" s="1" t="s">
        <v>72</v>
      </c>
      <c r="AC25" s="2" t="s">
        <v>35</v>
      </c>
      <c r="AD25" s="1">
        <v>-0.46</v>
      </c>
      <c r="AE25" s="1">
        <v>0.18</v>
      </c>
      <c r="AF25" s="1" t="s">
        <v>164</v>
      </c>
      <c r="AG25" s="1">
        <v>0.42</v>
      </c>
      <c r="AH25" s="1">
        <v>0.02</v>
      </c>
      <c r="AI25" s="1" t="s">
        <v>168</v>
      </c>
    </row>
    <row r="26" spans="1:44" ht="45" customHeight="1" x14ac:dyDescent="0.2">
      <c r="A26" s="1" t="s">
        <v>6</v>
      </c>
      <c r="B26" s="1" t="s">
        <v>8</v>
      </c>
      <c r="C26" s="1">
        <v>2019</v>
      </c>
      <c r="D26" s="2" t="s">
        <v>7</v>
      </c>
      <c r="E26" s="1" t="s">
        <v>114</v>
      </c>
      <c r="F26" s="1" t="s">
        <v>125</v>
      </c>
      <c r="G26" s="1" t="s">
        <v>68</v>
      </c>
      <c r="H26" s="1" t="s">
        <v>91</v>
      </c>
      <c r="I26" s="1" t="s">
        <v>15</v>
      </c>
      <c r="J26" s="1" t="s">
        <v>416</v>
      </c>
      <c r="K26" s="1" t="s">
        <v>122</v>
      </c>
      <c r="L26" s="1" t="s">
        <v>387</v>
      </c>
      <c r="M26" s="1" t="s">
        <v>390</v>
      </c>
      <c r="N26" s="1">
        <v>2</v>
      </c>
      <c r="Q26" s="1">
        <v>773</v>
      </c>
      <c r="R26" s="1">
        <v>1073</v>
      </c>
      <c r="U26" s="1">
        <f t="shared" ref="U26:U28" si="1">5.49*0.035</f>
        <v>0.19215000000000002</v>
      </c>
      <c r="V26" s="1" t="s">
        <v>126</v>
      </c>
      <c r="W26" s="1" t="s">
        <v>89</v>
      </c>
      <c r="AB26" s="1" t="s">
        <v>72</v>
      </c>
      <c r="AC26" s="2" t="s">
        <v>35</v>
      </c>
      <c r="AD26" s="1">
        <v>0.99</v>
      </c>
      <c r="AE26" s="1">
        <v>0.04</v>
      </c>
      <c r="AF26" s="1" t="s">
        <v>164</v>
      </c>
      <c r="AG26" s="1">
        <v>0.63</v>
      </c>
      <c r="AH26" s="1">
        <v>0.01</v>
      </c>
      <c r="AI26" s="1" t="s">
        <v>168</v>
      </c>
    </row>
    <row r="27" spans="1:44" ht="45" customHeight="1" x14ac:dyDescent="0.2">
      <c r="A27" s="1" t="s">
        <v>6</v>
      </c>
      <c r="B27" s="1" t="s">
        <v>8</v>
      </c>
      <c r="C27" s="1">
        <v>2019</v>
      </c>
      <c r="D27" s="2" t="s">
        <v>7</v>
      </c>
      <c r="E27" s="1" t="s">
        <v>114</v>
      </c>
      <c r="F27" s="1" t="s">
        <v>125</v>
      </c>
      <c r="G27" s="1" t="s">
        <v>68</v>
      </c>
      <c r="H27" s="1" t="s">
        <v>91</v>
      </c>
      <c r="I27" s="1" t="s">
        <v>15</v>
      </c>
      <c r="J27" s="1" t="s">
        <v>416</v>
      </c>
      <c r="K27" s="1" t="s">
        <v>123</v>
      </c>
      <c r="L27" s="1" t="s">
        <v>387</v>
      </c>
      <c r="M27" s="1" t="s">
        <v>390</v>
      </c>
      <c r="N27" s="1">
        <v>3</v>
      </c>
      <c r="Q27" s="1">
        <v>623</v>
      </c>
      <c r="R27" s="1">
        <v>723</v>
      </c>
      <c r="U27" s="1">
        <f t="shared" si="1"/>
        <v>0.19215000000000002</v>
      </c>
      <c r="V27" s="1" t="s">
        <v>126</v>
      </c>
      <c r="W27" s="1" t="s">
        <v>89</v>
      </c>
      <c r="AB27" s="1" t="s">
        <v>72</v>
      </c>
      <c r="AC27" s="2" t="s">
        <v>35</v>
      </c>
      <c r="AD27" s="1">
        <v>-1.1599999999999999</v>
      </c>
      <c r="AE27" s="1">
        <v>0.14000000000000001</v>
      </c>
      <c r="AF27" s="1" t="s">
        <v>164</v>
      </c>
      <c r="AG27" s="1">
        <v>0.36</v>
      </c>
      <c r="AH27" s="1">
        <v>0.02</v>
      </c>
      <c r="AI27" s="1" t="s">
        <v>168</v>
      </c>
    </row>
    <row r="28" spans="1:44" ht="45" customHeight="1" x14ac:dyDescent="0.2">
      <c r="A28" s="1" t="s">
        <v>6</v>
      </c>
      <c r="B28" s="1" t="s">
        <v>8</v>
      </c>
      <c r="C28" s="1">
        <v>2019</v>
      </c>
      <c r="D28" s="2" t="s">
        <v>7</v>
      </c>
      <c r="E28" s="1" t="s">
        <v>114</v>
      </c>
      <c r="F28" s="1" t="s">
        <v>125</v>
      </c>
      <c r="G28" s="1" t="s">
        <v>68</v>
      </c>
      <c r="H28" s="1" t="s">
        <v>91</v>
      </c>
      <c r="I28" s="1" t="s">
        <v>15</v>
      </c>
      <c r="J28" s="1" t="s">
        <v>416</v>
      </c>
      <c r="K28" s="1" t="s">
        <v>124</v>
      </c>
      <c r="L28" s="1" t="s">
        <v>387</v>
      </c>
      <c r="M28" s="1" t="s">
        <v>390</v>
      </c>
      <c r="N28" s="1">
        <v>3</v>
      </c>
      <c r="Q28" s="1">
        <v>773</v>
      </c>
      <c r="R28" s="1">
        <v>1073</v>
      </c>
      <c r="U28" s="1">
        <f t="shared" si="1"/>
        <v>0.19215000000000002</v>
      </c>
      <c r="V28" s="1" t="s">
        <v>126</v>
      </c>
      <c r="W28" s="1" t="s">
        <v>89</v>
      </c>
      <c r="AB28" s="1" t="s">
        <v>72</v>
      </c>
      <c r="AC28" s="2" t="s">
        <v>35</v>
      </c>
      <c r="AD28" s="1">
        <v>0.17</v>
      </c>
      <c r="AE28" s="1">
        <v>0.02</v>
      </c>
      <c r="AF28" s="1" t="s">
        <v>164</v>
      </c>
      <c r="AG28" s="1">
        <v>0.55000000000000004</v>
      </c>
      <c r="AH28" s="1">
        <v>0.01</v>
      </c>
      <c r="AI28" s="1" t="s">
        <v>168</v>
      </c>
    </row>
    <row r="29" spans="1:44" ht="45" customHeight="1" x14ac:dyDescent="0.2">
      <c r="A29" s="1" t="s">
        <v>127</v>
      </c>
      <c r="B29" s="1" t="s">
        <v>128</v>
      </c>
      <c r="C29" s="1">
        <v>2023</v>
      </c>
      <c r="D29" s="2" t="s">
        <v>129</v>
      </c>
      <c r="E29" s="1" t="s">
        <v>135</v>
      </c>
      <c r="F29" s="1" t="s">
        <v>133</v>
      </c>
      <c r="G29" s="1" t="s">
        <v>68</v>
      </c>
      <c r="H29" s="1" t="s">
        <v>91</v>
      </c>
      <c r="I29" s="1" t="s">
        <v>15</v>
      </c>
      <c r="J29" s="1" t="s">
        <v>417</v>
      </c>
      <c r="K29" s="1" t="s">
        <v>136</v>
      </c>
      <c r="L29" s="1" t="s">
        <v>387</v>
      </c>
      <c r="M29" s="1" t="s">
        <v>390</v>
      </c>
      <c r="N29" s="1">
        <v>1E-4</v>
      </c>
      <c r="Q29" s="1">
        <v>673</v>
      </c>
      <c r="R29" s="1">
        <v>773</v>
      </c>
      <c r="AB29" s="1" t="s">
        <v>72</v>
      </c>
      <c r="AC29" s="2" t="s">
        <v>35</v>
      </c>
      <c r="AD29" s="1">
        <v>9.9060000000000006</v>
      </c>
      <c r="AF29" s="1" t="s">
        <v>164</v>
      </c>
      <c r="AG29" s="1">
        <v>1.22</v>
      </c>
      <c r="AH29" s="1">
        <v>6.3E-2</v>
      </c>
      <c r="AI29" s="1" t="s">
        <v>168</v>
      </c>
    </row>
    <row r="30" spans="1:44" ht="45" customHeight="1" x14ac:dyDescent="0.2">
      <c r="A30" s="1" t="s">
        <v>127</v>
      </c>
      <c r="B30" s="1" t="s">
        <v>128</v>
      </c>
      <c r="C30" s="1">
        <v>2023</v>
      </c>
      <c r="D30" s="2" t="s">
        <v>129</v>
      </c>
      <c r="E30" s="1" t="s">
        <v>135</v>
      </c>
      <c r="F30" s="1" t="s">
        <v>132</v>
      </c>
      <c r="G30" s="1" t="s">
        <v>68</v>
      </c>
      <c r="H30" s="1" t="s">
        <v>91</v>
      </c>
      <c r="I30" s="1" t="s">
        <v>15</v>
      </c>
      <c r="J30" s="1" t="s">
        <v>417</v>
      </c>
      <c r="K30" s="1" t="s">
        <v>137</v>
      </c>
      <c r="L30" s="1" t="s">
        <v>387</v>
      </c>
      <c r="M30" s="1" t="s">
        <v>390</v>
      </c>
      <c r="N30" s="1">
        <v>1</v>
      </c>
      <c r="Q30" s="1">
        <v>573</v>
      </c>
      <c r="R30" s="1">
        <v>873</v>
      </c>
      <c r="AB30" s="1" t="s">
        <v>72</v>
      </c>
      <c r="AC30" s="2" t="s">
        <v>35</v>
      </c>
      <c r="AD30" s="1">
        <v>417.44600000000003</v>
      </c>
      <c r="AF30" s="1" t="s">
        <v>164</v>
      </c>
      <c r="AG30" s="1">
        <v>0.83699999999999997</v>
      </c>
      <c r="AH30" s="1">
        <v>3.3000000000000002E-2</v>
      </c>
      <c r="AI30" s="1" t="s">
        <v>168</v>
      </c>
    </row>
    <row r="31" spans="1:44" ht="45" customHeight="1" x14ac:dyDescent="0.2">
      <c r="A31" s="1" t="s">
        <v>127</v>
      </c>
      <c r="B31" s="1" t="s">
        <v>128</v>
      </c>
      <c r="C31" s="1">
        <v>2023</v>
      </c>
      <c r="D31" s="2" t="s">
        <v>129</v>
      </c>
      <c r="E31" s="1" t="s">
        <v>135</v>
      </c>
      <c r="F31" s="1" t="s">
        <v>132</v>
      </c>
      <c r="G31" s="1" t="s">
        <v>68</v>
      </c>
      <c r="H31" s="1" t="s">
        <v>91</v>
      </c>
      <c r="I31" s="1" t="s">
        <v>15</v>
      </c>
      <c r="J31" s="1" t="s">
        <v>417</v>
      </c>
      <c r="K31" s="1" t="s">
        <v>138</v>
      </c>
      <c r="L31" s="1" t="s">
        <v>387</v>
      </c>
      <c r="M31" s="1" t="s">
        <v>390</v>
      </c>
      <c r="N31" s="1">
        <v>1</v>
      </c>
      <c r="Q31" s="1">
        <v>873</v>
      </c>
      <c r="R31" s="1">
        <v>1173</v>
      </c>
      <c r="AB31" s="1" t="s">
        <v>72</v>
      </c>
      <c r="AC31" s="2" t="s">
        <v>35</v>
      </c>
      <c r="AD31" s="1">
        <v>759.45100000000002</v>
      </c>
      <c r="AF31" s="1" t="s">
        <v>164</v>
      </c>
      <c r="AG31" s="1">
        <v>0.77300000000000002</v>
      </c>
      <c r="AH31" s="1">
        <v>1.2E-2</v>
      </c>
      <c r="AI31" s="1" t="s">
        <v>168</v>
      </c>
    </row>
    <row r="32" spans="1:44" ht="45" customHeight="1" x14ac:dyDescent="0.2">
      <c r="A32" s="1" t="s">
        <v>127</v>
      </c>
      <c r="B32" s="1" t="s">
        <v>128</v>
      </c>
      <c r="C32" s="1">
        <v>2023</v>
      </c>
      <c r="D32" s="2" t="s">
        <v>129</v>
      </c>
      <c r="E32" s="1" t="s">
        <v>130</v>
      </c>
      <c r="F32" s="1" t="s">
        <v>131</v>
      </c>
      <c r="G32" s="1" t="s">
        <v>134</v>
      </c>
      <c r="H32" s="1" t="s">
        <v>91</v>
      </c>
      <c r="I32" s="1" t="s">
        <v>15</v>
      </c>
      <c r="J32" s="1" t="s">
        <v>417</v>
      </c>
      <c r="K32" s="1" t="s">
        <v>139</v>
      </c>
      <c r="L32" s="1" t="s">
        <v>387</v>
      </c>
      <c r="M32" s="1" t="s">
        <v>390</v>
      </c>
      <c r="N32" s="1">
        <v>1</v>
      </c>
      <c r="Q32" s="1">
        <v>573</v>
      </c>
      <c r="R32" s="1">
        <v>873</v>
      </c>
      <c r="AB32" s="1" t="s">
        <v>72</v>
      </c>
      <c r="AC32" s="2" t="s">
        <v>35</v>
      </c>
      <c r="AD32" s="1">
        <v>4.9349999999999996</v>
      </c>
      <c r="AF32" s="1" t="s">
        <v>164</v>
      </c>
      <c r="AG32" s="1">
        <v>0.82399999999999995</v>
      </c>
      <c r="AH32" s="1">
        <v>3.5000000000000003E-2</v>
      </c>
      <c r="AI32" s="1" t="s">
        <v>168</v>
      </c>
    </row>
    <row r="33" spans="1:47" ht="45" customHeight="1" x14ac:dyDescent="0.2">
      <c r="A33" s="1" t="s">
        <v>127</v>
      </c>
      <c r="B33" s="1" t="s">
        <v>128</v>
      </c>
      <c r="C33" s="1">
        <v>2023</v>
      </c>
      <c r="D33" s="2" t="s">
        <v>129</v>
      </c>
      <c r="E33" s="1" t="s">
        <v>130</v>
      </c>
      <c r="F33" s="1" t="s">
        <v>131</v>
      </c>
      <c r="G33" s="1" t="s">
        <v>134</v>
      </c>
      <c r="H33" s="1" t="s">
        <v>91</v>
      </c>
      <c r="I33" s="1" t="s">
        <v>15</v>
      </c>
      <c r="J33" s="1" t="s">
        <v>417</v>
      </c>
      <c r="K33" s="1" t="s">
        <v>140</v>
      </c>
      <c r="L33" s="1" t="s">
        <v>387</v>
      </c>
      <c r="M33" s="1" t="s">
        <v>390</v>
      </c>
      <c r="N33" s="1">
        <v>1</v>
      </c>
      <c r="Q33" s="1">
        <v>873</v>
      </c>
      <c r="R33" s="1">
        <v>1173</v>
      </c>
      <c r="AB33" s="1" t="s">
        <v>72</v>
      </c>
      <c r="AC33" s="2" t="s">
        <v>35</v>
      </c>
      <c r="AD33" s="1">
        <v>210.08699999999999</v>
      </c>
      <c r="AF33" s="1" t="s">
        <v>164</v>
      </c>
      <c r="AG33" s="1">
        <v>1.085</v>
      </c>
      <c r="AH33" s="1">
        <v>6.8000000000000005E-2</v>
      </c>
      <c r="AI33" s="1" t="s">
        <v>168</v>
      </c>
    </row>
    <row r="34" spans="1:47" ht="45" customHeight="1" x14ac:dyDescent="0.2">
      <c r="A34" s="1" t="s">
        <v>141</v>
      </c>
      <c r="B34" s="1" t="s">
        <v>142</v>
      </c>
      <c r="C34" s="1">
        <v>2019</v>
      </c>
      <c r="D34" s="2" t="s">
        <v>143</v>
      </c>
      <c r="E34" s="1" t="s">
        <v>144</v>
      </c>
      <c r="F34" s="1" t="s">
        <v>145</v>
      </c>
      <c r="G34" s="1" t="s">
        <v>146</v>
      </c>
      <c r="H34" s="1" t="s">
        <v>147</v>
      </c>
      <c r="I34" s="1" t="s">
        <v>405</v>
      </c>
      <c r="J34" s="1" t="s">
        <v>418</v>
      </c>
      <c r="K34" s="1" t="s">
        <v>148</v>
      </c>
      <c r="L34" s="1" t="s">
        <v>387</v>
      </c>
      <c r="M34" s="1" t="s">
        <v>390</v>
      </c>
      <c r="O34" s="1">
        <v>3</v>
      </c>
      <c r="P34" s="1">
        <v>5</v>
      </c>
      <c r="Q34" s="1">
        <v>500</v>
      </c>
      <c r="R34" s="1">
        <v>1300</v>
      </c>
      <c r="S34" s="1">
        <v>4.0000000000000001E-3</v>
      </c>
      <c r="T34" s="1">
        <v>0.122</v>
      </c>
      <c r="V34" s="1" t="s">
        <v>82</v>
      </c>
      <c r="W34" s="1" t="s">
        <v>89</v>
      </c>
      <c r="X34" s="1">
        <v>0</v>
      </c>
      <c r="Y34" s="1">
        <v>6.5</v>
      </c>
      <c r="AA34" s="1" t="s">
        <v>150</v>
      </c>
      <c r="AB34" s="1" t="s">
        <v>72</v>
      </c>
      <c r="AC34" s="2" t="s">
        <v>35</v>
      </c>
      <c r="AD34" s="1">
        <v>1483</v>
      </c>
      <c r="AE34" s="1">
        <v>260</v>
      </c>
      <c r="AF34" s="1" t="s">
        <v>166</v>
      </c>
      <c r="AG34" s="1">
        <v>0.09</v>
      </c>
      <c r="AH34" s="1">
        <v>0.03</v>
      </c>
      <c r="AI34" s="1" t="s">
        <v>167</v>
      </c>
      <c r="AJ34" s="1">
        <v>1.1000000000000001</v>
      </c>
      <c r="AK34" s="1">
        <v>0.1</v>
      </c>
      <c r="AL34" s="1" t="s">
        <v>167</v>
      </c>
      <c r="AM34" s="1">
        <v>1.05</v>
      </c>
      <c r="AN34" s="1">
        <v>0.03</v>
      </c>
      <c r="AO34" s="1" t="s">
        <v>168</v>
      </c>
      <c r="AP34" s="1">
        <v>0.71</v>
      </c>
      <c r="AQ34" s="1">
        <v>0.05</v>
      </c>
      <c r="AR34" s="1" t="s">
        <v>169</v>
      </c>
      <c r="AS34" s="1">
        <v>0.38</v>
      </c>
      <c r="AT34" s="1">
        <v>7.0000000000000007E-2</v>
      </c>
      <c r="AU34" s="1" t="s">
        <v>169</v>
      </c>
    </row>
    <row r="35" spans="1:47" ht="45" customHeight="1" x14ac:dyDescent="0.2">
      <c r="A35" s="1" t="s">
        <v>154</v>
      </c>
      <c r="B35" s="1" t="s">
        <v>153</v>
      </c>
      <c r="C35" s="1">
        <v>2019</v>
      </c>
      <c r="D35" s="2" t="s">
        <v>151</v>
      </c>
      <c r="E35" s="1" t="s">
        <v>152</v>
      </c>
      <c r="F35" s="1" t="s">
        <v>152</v>
      </c>
      <c r="G35" s="1" t="s">
        <v>80</v>
      </c>
      <c r="H35" s="1" t="s">
        <v>104</v>
      </c>
      <c r="I35" s="1" t="s">
        <v>103</v>
      </c>
      <c r="J35" s="1" t="s">
        <v>471</v>
      </c>
      <c r="K35" s="1" t="s">
        <v>155</v>
      </c>
      <c r="L35" s="1" t="s">
        <v>387</v>
      </c>
      <c r="M35" s="1" t="s">
        <v>390</v>
      </c>
      <c r="N35" s="1">
        <v>1</v>
      </c>
      <c r="Q35" s="1">
        <v>573</v>
      </c>
      <c r="R35" s="1">
        <v>973</v>
      </c>
      <c r="S35" s="1">
        <v>85</v>
      </c>
      <c r="T35" s="1">
        <v>300</v>
      </c>
      <c r="W35" s="1" t="s">
        <v>73</v>
      </c>
      <c r="AB35" s="1" t="s">
        <v>72</v>
      </c>
      <c r="AC35" s="2" t="s">
        <v>35</v>
      </c>
      <c r="AD35" s="1">
        <v>3.51</v>
      </c>
      <c r="AE35" s="1">
        <v>0.11</v>
      </c>
      <c r="AF35" s="1" t="s">
        <v>164</v>
      </c>
      <c r="AG35" s="1">
        <v>1.1000000000000001</v>
      </c>
      <c r="AH35" s="1">
        <v>0.04</v>
      </c>
      <c r="AI35" s="1" t="s">
        <v>167</v>
      </c>
      <c r="AJ35" s="1">
        <v>0.84989999999999999</v>
      </c>
      <c r="AK35" s="1">
        <v>1.0359999999999999E-2</v>
      </c>
      <c r="AL35" s="1" t="s">
        <v>168</v>
      </c>
    </row>
    <row r="36" spans="1:47" ht="45" customHeight="1" x14ac:dyDescent="0.2">
      <c r="A36" s="1" t="s">
        <v>154</v>
      </c>
      <c r="B36" s="1" t="s">
        <v>153</v>
      </c>
      <c r="C36" s="1">
        <v>2019</v>
      </c>
      <c r="D36" s="2" t="s">
        <v>151</v>
      </c>
      <c r="E36" s="1" t="s">
        <v>55</v>
      </c>
      <c r="F36" s="1" t="s">
        <v>55</v>
      </c>
      <c r="G36" s="1" t="s">
        <v>80</v>
      </c>
      <c r="H36" s="1" t="s">
        <v>104</v>
      </c>
      <c r="I36" s="1" t="s">
        <v>103</v>
      </c>
      <c r="J36" s="1" t="s">
        <v>471</v>
      </c>
      <c r="K36" s="1" t="s">
        <v>156</v>
      </c>
      <c r="L36" s="1" t="s">
        <v>387</v>
      </c>
      <c r="M36" s="1" t="s">
        <v>390</v>
      </c>
      <c r="N36" s="1">
        <v>1</v>
      </c>
      <c r="Q36" s="1">
        <v>623</v>
      </c>
      <c r="R36" s="1">
        <v>1073</v>
      </c>
      <c r="S36" s="1">
        <v>40</v>
      </c>
      <c r="T36" s="1">
        <v>245</v>
      </c>
      <c r="W36" s="1" t="s">
        <v>73</v>
      </c>
      <c r="AB36" s="1" t="s">
        <v>72</v>
      </c>
      <c r="AC36" s="2" t="s">
        <v>35</v>
      </c>
      <c r="AD36" s="1">
        <v>4.37</v>
      </c>
      <c r="AE36" s="1">
        <v>0.24</v>
      </c>
      <c r="AF36" s="1" t="s">
        <v>164</v>
      </c>
      <c r="AG36" s="1">
        <v>1.07</v>
      </c>
      <c r="AH36" s="1">
        <v>0.09</v>
      </c>
      <c r="AI36" s="1" t="s">
        <v>167</v>
      </c>
      <c r="AJ36" s="1">
        <v>0.93279999999999996</v>
      </c>
      <c r="AK36" s="1">
        <v>2.0729999999999998E-2</v>
      </c>
      <c r="AL36" s="1" t="s">
        <v>168</v>
      </c>
    </row>
    <row r="37" spans="1:47" ht="45" customHeight="1" x14ac:dyDescent="0.2">
      <c r="A37" s="1" t="s">
        <v>160</v>
      </c>
      <c r="B37" s="6" t="s">
        <v>159</v>
      </c>
      <c r="C37" s="1">
        <v>2009</v>
      </c>
      <c r="D37" s="2" t="s">
        <v>161</v>
      </c>
      <c r="E37" s="1" t="s">
        <v>55</v>
      </c>
      <c r="F37" s="1" t="s">
        <v>55</v>
      </c>
      <c r="G37" s="1" t="s">
        <v>80</v>
      </c>
      <c r="H37" s="1" t="s">
        <v>162</v>
      </c>
      <c r="I37" s="1" t="s">
        <v>163</v>
      </c>
      <c r="J37" s="1" t="s">
        <v>419</v>
      </c>
      <c r="K37" s="1" t="s">
        <v>181</v>
      </c>
      <c r="L37" s="1" t="s">
        <v>387</v>
      </c>
      <c r="M37" s="1" t="s">
        <v>390</v>
      </c>
      <c r="O37" s="1">
        <v>4</v>
      </c>
      <c r="P37" s="1">
        <v>16</v>
      </c>
      <c r="Q37" s="1">
        <v>873</v>
      </c>
      <c r="R37" s="1">
        <v>1473</v>
      </c>
      <c r="S37" s="1">
        <v>0</v>
      </c>
      <c r="T37" s="1">
        <v>4.7460000000000002E-2</v>
      </c>
      <c r="V37" s="1" t="s">
        <v>82</v>
      </c>
      <c r="W37" s="1" t="s">
        <v>89</v>
      </c>
      <c r="AB37" s="1" t="s">
        <v>79</v>
      </c>
      <c r="AC37" s="2" t="s">
        <v>35</v>
      </c>
      <c r="AD37" s="1">
        <v>1950</v>
      </c>
      <c r="AE37" s="1">
        <v>700</v>
      </c>
      <c r="AF37" s="1" t="s">
        <v>166</v>
      </c>
      <c r="AG37" s="1">
        <v>0.63</v>
      </c>
      <c r="AH37" s="1">
        <v>0.19</v>
      </c>
      <c r="AI37" s="1" t="s">
        <v>167</v>
      </c>
      <c r="AJ37" s="1">
        <v>0.72550000000000003</v>
      </c>
      <c r="AK37" s="1">
        <v>5.1799999999999999E-2</v>
      </c>
      <c r="AL37" s="1" t="s">
        <v>168</v>
      </c>
      <c r="AM37" s="1">
        <v>-0.56999999999999995</v>
      </c>
      <c r="AN37" s="1">
        <v>0.05</v>
      </c>
      <c r="AO37" s="1" t="s">
        <v>177</v>
      </c>
    </row>
    <row r="38" spans="1:47" ht="45" customHeight="1" x14ac:dyDescent="0.2">
      <c r="A38" s="1" t="s">
        <v>160</v>
      </c>
      <c r="B38" s="6" t="s">
        <v>159</v>
      </c>
      <c r="C38" s="1">
        <v>2009</v>
      </c>
      <c r="D38" s="2" t="s">
        <v>161</v>
      </c>
      <c r="E38" s="1" t="s">
        <v>55</v>
      </c>
      <c r="F38" s="1" t="s">
        <v>55</v>
      </c>
      <c r="G38" s="1" t="s">
        <v>80</v>
      </c>
      <c r="H38" s="1" t="s">
        <v>178</v>
      </c>
      <c r="I38" s="1" t="s">
        <v>180</v>
      </c>
      <c r="J38" s="1" t="s">
        <v>419</v>
      </c>
      <c r="K38" s="1" t="s">
        <v>182</v>
      </c>
      <c r="L38" s="1" t="s">
        <v>387</v>
      </c>
      <c r="M38" s="1" t="s">
        <v>390</v>
      </c>
      <c r="AB38" s="1" t="s">
        <v>79</v>
      </c>
      <c r="AC38" s="2" t="s">
        <v>35</v>
      </c>
      <c r="AD38" s="1">
        <v>1036</v>
      </c>
      <c r="AE38" s="1">
        <v>236</v>
      </c>
      <c r="AF38" s="1" t="s">
        <v>166</v>
      </c>
      <c r="AG38" s="1">
        <v>4.3999999999999997E-2</v>
      </c>
      <c r="AH38" s="1">
        <v>7.0000000000000001E-3</v>
      </c>
      <c r="AI38" s="1" t="s">
        <v>169</v>
      </c>
      <c r="AJ38" s="1">
        <v>1.327</v>
      </c>
      <c r="AK38" s="1">
        <v>6.2190000000000002E-2</v>
      </c>
      <c r="AL38" s="1" t="s">
        <v>168</v>
      </c>
      <c r="AM38" s="1">
        <v>2.5</v>
      </c>
      <c r="AN38" s="1">
        <v>0.48</v>
      </c>
      <c r="AO38" s="1" t="s">
        <v>177</v>
      </c>
    </row>
    <row r="39" spans="1:47" ht="45" customHeight="1" x14ac:dyDescent="0.2">
      <c r="A39" s="1" t="s">
        <v>183</v>
      </c>
      <c r="B39" s="7" t="s">
        <v>184</v>
      </c>
      <c r="C39" s="1">
        <v>2012</v>
      </c>
      <c r="D39" s="2" t="s">
        <v>185</v>
      </c>
      <c r="E39" s="1" t="s">
        <v>55</v>
      </c>
      <c r="F39" s="1" t="s">
        <v>55</v>
      </c>
      <c r="G39" s="1" t="s">
        <v>190</v>
      </c>
      <c r="H39" s="1" t="s">
        <v>179</v>
      </c>
      <c r="I39" s="1" t="s">
        <v>398</v>
      </c>
      <c r="J39" s="1" t="s">
        <v>420</v>
      </c>
      <c r="K39" s="1" t="s">
        <v>187</v>
      </c>
      <c r="L39" s="1" t="s">
        <v>387</v>
      </c>
      <c r="M39" s="1" t="s">
        <v>390</v>
      </c>
      <c r="N39" s="1">
        <v>2</v>
      </c>
      <c r="Q39" s="1">
        <v>873</v>
      </c>
      <c r="R39" s="1">
        <v>1273</v>
      </c>
      <c r="S39" s="1">
        <v>0</v>
      </c>
      <c r="T39" s="1">
        <v>0</v>
      </c>
      <c r="U39" s="1">
        <v>0</v>
      </c>
      <c r="W39" s="1" t="s">
        <v>73</v>
      </c>
      <c r="AB39" s="1" t="s">
        <v>189</v>
      </c>
      <c r="AC39" s="2" t="s">
        <v>35</v>
      </c>
      <c r="AD39" s="1">
        <v>2.23</v>
      </c>
      <c r="AE39" s="1">
        <v>6.3E-2</v>
      </c>
      <c r="AF39" s="1" t="s">
        <v>169</v>
      </c>
      <c r="AG39" s="1">
        <v>6.0999999999999999E-2</v>
      </c>
      <c r="AH39" s="1">
        <v>2E-3</v>
      </c>
      <c r="AI39" s="1" t="s">
        <v>169</v>
      </c>
      <c r="AJ39" s="1">
        <v>-6092</v>
      </c>
      <c r="AK39" s="1">
        <v>94</v>
      </c>
      <c r="AL39" s="1" t="s">
        <v>169</v>
      </c>
    </row>
    <row r="40" spans="1:47" ht="45" customHeight="1" x14ac:dyDescent="0.2">
      <c r="A40" s="1" t="s">
        <v>183</v>
      </c>
      <c r="B40" s="7" t="s">
        <v>184</v>
      </c>
      <c r="C40" s="1">
        <v>2012</v>
      </c>
      <c r="D40" s="2" t="s">
        <v>185</v>
      </c>
      <c r="E40" s="1" t="s">
        <v>261</v>
      </c>
      <c r="F40" s="1" t="s">
        <v>186</v>
      </c>
      <c r="G40" s="1" t="s">
        <v>190</v>
      </c>
      <c r="H40" s="1" t="s">
        <v>179</v>
      </c>
      <c r="I40" s="1" t="s">
        <v>398</v>
      </c>
      <c r="J40" s="1" t="s">
        <v>420</v>
      </c>
      <c r="K40" s="1" t="s">
        <v>188</v>
      </c>
      <c r="L40" s="1" t="s">
        <v>387</v>
      </c>
      <c r="M40" s="1" t="s">
        <v>390</v>
      </c>
      <c r="O40" s="1">
        <v>1</v>
      </c>
      <c r="P40" s="1">
        <v>4</v>
      </c>
      <c r="Q40" s="1">
        <v>873</v>
      </c>
      <c r="R40" s="1">
        <v>1273</v>
      </c>
      <c r="S40" s="1">
        <v>465</v>
      </c>
      <c r="T40" s="1">
        <v>465</v>
      </c>
      <c r="U40" s="1">
        <v>465</v>
      </c>
      <c r="W40" s="1" t="s">
        <v>73</v>
      </c>
      <c r="AB40" s="1" t="s">
        <v>189</v>
      </c>
      <c r="AC40" s="2" t="s">
        <v>35</v>
      </c>
      <c r="AD40" s="1">
        <v>2.27</v>
      </c>
      <c r="AE40" s="1">
        <v>3.2000000000000001E-2</v>
      </c>
      <c r="AF40" s="1" t="s">
        <v>169</v>
      </c>
      <c r="AG40" s="1">
        <v>-7.0999999999999994E-2</v>
      </c>
      <c r="AH40" s="1">
        <v>1E-3</v>
      </c>
      <c r="AI40" s="1" t="s">
        <v>169</v>
      </c>
      <c r="AJ40" s="1">
        <v>-6475</v>
      </c>
      <c r="AK40" s="1">
        <v>48</v>
      </c>
      <c r="AL40" s="1" t="s">
        <v>169</v>
      </c>
    </row>
    <row r="41" spans="1:47" ht="45" customHeight="1" x14ac:dyDescent="0.2">
      <c r="A41" s="1" t="s">
        <v>191</v>
      </c>
      <c r="B41" s="7" t="s">
        <v>192</v>
      </c>
      <c r="C41" s="1">
        <v>2013</v>
      </c>
      <c r="D41" s="2" t="s">
        <v>193</v>
      </c>
      <c r="E41" s="1" t="s">
        <v>55</v>
      </c>
      <c r="F41" s="1" t="s">
        <v>55</v>
      </c>
      <c r="G41" s="1" t="s">
        <v>194</v>
      </c>
      <c r="H41" s="1" t="s">
        <v>179</v>
      </c>
      <c r="I41" s="1" t="s">
        <v>398</v>
      </c>
      <c r="J41" s="1" t="s">
        <v>421</v>
      </c>
      <c r="K41" s="1" t="s">
        <v>195</v>
      </c>
      <c r="L41" s="1" t="s">
        <v>387</v>
      </c>
      <c r="M41" s="1" t="s">
        <v>390</v>
      </c>
      <c r="O41" s="1">
        <v>1</v>
      </c>
      <c r="P41" s="1">
        <v>3</v>
      </c>
      <c r="Q41" s="1">
        <v>973</v>
      </c>
      <c r="R41" s="1">
        <v>1273</v>
      </c>
      <c r="S41" s="1">
        <v>0</v>
      </c>
      <c r="T41" s="1">
        <v>0</v>
      </c>
      <c r="U41" s="1">
        <v>0</v>
      </c>
      <c r="V41" s="1" t="s">
        <v>82</v>
      </c>
      <c r="W41" s="1" t="s">
        <v>73</v>
      </c>
      <c r="AB41" s="1" t="s">
        <v>189</v>
      </c>
      <c r="AC41" s="2" t="s">
        <v>35</v>
      </c>
      <c r="AD41" s="1">
        <v>2.67</v>
      </c>
      <c r="AE41" s="1">
        <v>0.05</v>
      </c>
      <c r="AF41" s="1" t="s">
        <v>169</v>
      </c>
      <c r="AG41" s="1">
        <v>5.3999999999999999E-2</v>
      </c>
      <c r="AH41" s="1">
        <v>3.0000000000000001E-3</v>
      </c>
      <c r="AI41" s="1" t="s">
        <v>169</v>
      </c>
      <c r="AJ41" s="1">
        <v>-5446</v>
      </c>
      <c r="AK41" s="1">
        <v>68</v>
      </c>
      <c r="AL41" s="1" t="s">
        <v>169</v>
      </c>
    </row>
    <row r="42" spans="1:47" ht="45" customHeight="1" x14ac:dyDescent="0.2">
      <c r="A42" s="1" t="s">
        <v>191</v>
      </c>
      <c r="B42" s="7" t="s">
        <v>192</v>
      </c>
      <c r="C42" s="1">
        <v>2013</v>
      </c>
      <c r="D42" s="2" t="s">
        <v>193</v>
      </c>
      <c r="E42" s="1" t="s">
        <v>55</v>
      </c>
      <c r="F42" s="1" t="s">
        <v>55</v>
      </c>
      <c r="G42" s="1" t="s">
        <v>194</v>
      </c>
      <c r="H42" s="1" t="s">
        <v>357</v>
      </c>
      <c r="I42" s="1" t="s">
        <v>196</v>
      </c>
      <c r="J42" s="1" t="s">
        <v>421</v>
      </c>
      <c r="K42" s="1" t="s">
        <v>198</v>
      </c>
      <c r="L42" s="1" t="s">
        <v>387</v>
      </c>
      <c r="M42" s="1" t="s">
        <v>390</v>
      </c>
      <c r="O42" s="1">
        <v>1</v>
      </c>
      <c r="P42" s="1">
        <v>3</v>
      </c>
      <c r="Q42" s="1">
        <v>973</v>
      </c>
      <c r="R42" s="1">
        <v>1273</v>
      </c>
      <c r="S42" s="1">
        <v>0</v>
      </c>
      <c r="T42" s="1">
        <v>0</v>
      </c>
      <c r="U42" s="1">
        <v>0</v>
      </c>
      <c r="V42" s="1" t="s">
        <v>82</v>
      </c>
      <c r="W42" s="1" t="s">
        <v>73</v>
      </c>
      <c r="AB42" s="1" t="s">
        <v>72</v>
      </c>
      <c r="AC42" s="2" t="s">
        <v>35</v>
      </c>
      <c r="AD42" s="1">
        <f>(3.11+3.06+3.04)/3</f>
        <v>3.0700000000000003</v>
      </c>
      <c r="AE42" s="1">
        <f>STDEV(3.11,3.06,3.04)</f>
        <v>3.60555127546398E-2</v>
      </c>
      <c r="AF42" s="1" t="s">
        <v>164</v>
      </c>
      <c r="AG42" s="1">
        <v>1.29</v>
      </c>
      <c r="AH42" s="1">
        <v>0.12</v>
      </c>
      <c r="AI42" s="1" t="s">
        <v>168</v>
      </c>
      <c r="AJ42" s="1">
        <v>2.0099999999999998</v>
      </c>
      <c r="AK42" s="1">
        <v>0.56999999999999995</v>
      </c>
      <c r="AL42" s="1" t="s">
        <v>177</v>
      </c>
    </row>
    <row r="43" spans="1:47" ht="45" customHeight="1" x14ac:dyDescent="0.2">
      <c r="A43" s="1" t="s">
        <v>199</v>
      </c>
      <c r="B43" s="1" t="s">
        <v>201</v>
      </c>
      <c r="C43" s="1">
        <v>2008</v>
      </c>
      <c r="D43" s="2" t="s">
        <v>200</v>
      </c>
      <c r="E43" s="1" t="s">
        <v>260</v>
      </c>
      <c r="F43" s="1" t="s">
        <v>202</v>
      </c>
      <c r="G43" s="1" t="s">
        <v>203</v>
      </c>
      <c r="H43" s="1" t="s">
        <v>91</v>
      </c>
      <c r="I43" s="1" t="s">
        <v>15</v>
      </c>
      <c r="J43" s="1" t="s">
        <v>422</v>
      </c>
      <c r="K43" s="1" t="s">
        <v>204</v>
      </c>
      <c r="L43" s="1" t="s">
        <v>387</v>
      </c>
      <c r="M43" s="1" t="s">
        <v>390</v>
      </c>
      <c r="N43" s="1">
        <v>18</v>
      </c>
      <c r="Q43" s="1">
        <v>1000</v>
      </c>
      <c r="R43" s="1">
        <v>1500</v>
      </c>
      <c r="AB43" s="1" t="s">
        <v>79</v>
      </c>
      <c r="AC43" s="2" t="s">
        <v>35</v>
      </c>
      <c r="AD43" s="1">
        <v>340</v>
      </c>
      <c r="AF43" s="1" t="s">
        <v>166</v>
      </c>
      <c r="AG43" s="1">
        <v>1.37</v>
      </c>
      <c r="AI43" s="1" t="s">
        <v>168</v>
      </c>
    </row>
    <row r="44" spans="1:47" ht="45" customHeight="1" x14ac:dyDescent="0.2">
      <c r="A44" s="1" t="s">
        <v>199</v>
      </c>
      <c r="B44" s="1" t="s">
        <v>201</v>
      </c>
      <c r="C44" s="1">
        <v>2008</v>
      </c>
      <c r="D44" s="2" t="s">
        <v>200</v>
      </c>
      <c r="E44" s="1" t="s">
        <v>260</v>
      </c>
      <c r="F44" s="1" t="s">
        <v>202</v>
      </c>
      <c r="G44" s="1" t="s">
        <v>203</v>
      </c>
      <c r="H44" s="1" t="s">
        <v>91</v>
      </c>
      <c r="I44" s="1" t="s">
        <v>15</v>
      </c>
      <c r="J44" s="1" t="s">
        <v>422</v>
      </c>
      <c r="K44" s="1" t="s">
        <v>205</v>
      </c>
      <c r="L44" s="1" t="s">
        <v>387</v>
      </c>
      <c r="M44" s="1" t="s">
        <v>390</v>
      </c>
      <c r="N44" s="1">
        <v>18</v>
      </c>
      <c r="Q44" s="1">
        <v>1600</v>
      </c>
      <c r="R44" s="1">
        <v>1900</v>
      </c>
      <c r="AB44" s="1" t="s">
        <v>79</v>
      </c>
      <c r="AC44" s="2" t="s">
        <v>35</v>
      </c>
      <c r="AD44" s="1">
        <v>2762</v>
      </c>
      <c r="AF44" s="1" t="s">
        <v>166</v>
      </c>
      <c r="AG44" s="1">
        <v>1.63</v>
      </c>
      <c r="AI44" s="1" t="s">
        <v>168</v>
      </c>
    </row>
    <row r="45" spans="1:47" ht="45" customHeight="1" x14ac:dyDescent="0.2">
      <c r="A45" s="1" t="s">
        <v>199</v>
      </c>
      <c r="B45" s="1" t="s">
        <v>201</v>
      </c>
      <c r="C45" s="1">
        <v>2008</v>
      </c>
      <c r="D45" s="2" t="s">
        <v>200</v>
      </c>
      <c r="E45" s="1" t="s">
        <v>260</v>
      </c>
      <c r="F45" s="1" t="s">
        <v>207</v>
      </c>
      <c r="G45" s="1" t="s">
        <v>203</v>
      </c>
      <c r="H45" s="1" t="s">
        <v>91</v>
      </c>
      <c r="I45" s="1" t="s">
        <v>15</v>
      </c>
      <c r="J45" s="1" t="s">
        <v>422</v>
      </c>
      <c r="K45" s="1" t="s">
        <v>206</v>
      </c>
      <c r="L45" s="1" t="s">
        <v>387</v>
      </c>
      <c r="M45" s="1" t="s">
        <v>390</v>
      </c>
      <c r="N45" s="1">
        <v>18</v>
      </c>
      <c r="Q45" s="1">
        <v>700</v>
      </c>
      <c r="R45" s="1">
        <v>2000</v>
      </c>
      <c r="AB45" s="1" t="s">
        <v>79</v>
      </c>
      <c r="AC45" s="2" t="s">
        <v>35</v>
      </c>
      <c r="AD45" s="1">
        <v>1254</v>
      </c>
      <c r="AF45" s="1" t="s">
        <v>166</v>
      </c>
      <c r="AG45" s="1">
        <v>1.38</v>
      </c>
      <c r="AI45" s="1" t="s">
        <v>168</v>
      </c>
    </row>
    <row r="46" spans="1:47" ht="45" customHeight="1" x14ac:dyDescent="0.2">
      <c r="A46" s="1" t="s">
        <v>208</v>
      </c>
      <c r="B46" s="1" t="s">
        <v>209</v>
      </c>
      <c r="C46" s="1">
        <v>2018</v>
      </c>
      <c r="D46" s="2" t="s">
        <v>210</v>
      </c>
      <c r="E46" s="1" t="s">
        <v>211</v>
      </c>
      <c r="F46" s="1" t="s">
        <v>212</v>
      </c>
      <c r="G46" s="1" t="s">
        <v>203</v>
      </c>
      <c r="H46" s="1" t="s">
        <v>23</v>
      </c>
      <c r="I46" s="1" t="s">
        <v>217</v>
      </c>
      <c r="J46" s="1" t="s">
        <v>423</v>
      </c>
      <c r="K46" s="1" t="s">
        <v>219</v>
      </c>
      <c r="L46" s="1" t="s">
        <v>387</v>
      </c>
      <c r="M46" s="1" t="s">
        <v>390</v>
      </c>
      <c r="N46" s="1">
        <v>1</v>
      </c>
      <c r="Q46" s="1">
        <v>800</v>
      </c>
      <c r="R46" s="1">
        <v>800</v>
      </c>
      <c r="AC46" s="2" t="s">
        <v>35</v>
      </c>
      <c r="AD46" s="1">
        <v>0.36</v>
      </c>
      <c r="AF46" s="1" t="s">
        <v>169</v>
      </c>
    </row>
    <row r="47" spans="1:47" ht="45" customHeight="1" x14ac:dyDescent="0.2">
      <c r="A47" s="1" t="s">
        <v>208</v>
      </c>
      <c r="B47" s="1" t="s">
        <v>209</v>
      </c>
      <c r="C47" s="1">
        <v>2018</v>
      </c>
      <c r="D47" s="2" t="s">
        <v>210</v>
      </c>
      <c r="E47" s="1" t="s">
        <v>211</v>
      </c>
      <c r="F47" s="1" t="s">
        <v>213</v>
      </c>
      <c r="G47" s="1" t="s">
        <v>203</v>
      </c>
      <c r="H47" s="1" t="s">
        <v>23</v>
      </c>
      <c r="I47" s="1" t="s">
        <v>217</v>
      </c>
      <c r="J47" s="1" t="s">
        <v>423</v>
      </c>
      <c r="K47" s="1" t="s">
        <v>218</v>
      </c>
      <c r="L47" s="1" t="s">
        <v>387</v>
      </c>
      <c r="M47" s="1" t="s">
        <v>390</v>
      </c>
      <c r="N47" s="1">
        <v>1</v>
      </c>
      <c r="Q47" s="1">
        <v>800</v>
      </c>
      <c r="R47" s="1">
        <v>800</v>
      </c>
      <c r="AC47" s="2" t="s">
        <v>35</v>
      </c>
      <c r="AD47" s="1">
        <v>15.33</v>
      </c>
      <c r="AF47" s="1" t="s">
        <v>169</v>
      </c>
    </row>
    <row r="48" spans="1:47" ht="45" customHeight="1" x14ac:dyDescent="0.2">
      <c r="A48" s="1" t="s">
        <v>208</v>
      </c>
      <c r="B48" s="1" t="s">
        <v>209</v>
      </c>
      <c r="C48" s="1">
        <v>2018</v>
      </c>
      <c r="D48" s="2" t="s">
        <v>210</v>
      </c>
      <c r="E48" s="1" t="s">
        <v>211</v>
      </c>
      <c r="F48" s="1" t="s">
        <v>214</v>
      </c>
      <c r="G48" s="1" t="s">
        <v>203</v>
      </c>
      <c r="H48" s="1" t="s">
        <v>23</v>
      </c>
      <c r="I48" s="1" t="s">
        <v>217</v>
      </c>
      <c r="J48" s="1" t="s">
        <v>423</v>
      </c>
      <c r="K48" s="1" t="s">
        <v>220</v>
      </c>
      <c r="L48" s="1" t="s">
        <v>387</v>
      </c>
      <c r="M48" s="1" t="s">
        <v>390</v>
      </c>
      <c r="N48" s="1">
        <v>1</v>
      </c>
      <c r="Q48" s="1">
        <v>800</v>
      </c>
      <c r="R48" s="1">
        <v>800</v>
      </c>
      <c r="AC48" s="2" t="s">
        <v>35</v>
      </c>
      <c r="AD48" s="1">
        <v>2.29</v>
      </c>
      <c r="AF48" s="1" t="s">
        <v>169</v>
      </c>
    </row>
    <row r="49" spans="1:44" ht="45" customHeight="1" x14ac:dyDescent="0.2">
      <c r="A49" s="1" t="s">
        <v>208</v>
      </c>
      <c r="B49" s="1" t="s">
        <v>209</v>
      </c>
      <c r="C49" s="1">
        <v>2018</v>
      </c>
      <c r="D49" s="2" t="s">
        <v>210</v>
      </c>
      <c r="E49" s="1" t="s">
        <v>211</v>
      </c>
      <c r="F49" s="1" t="s">
        <v>215</v>
      </c>
      <c r="G49" s="1" t="s">
        <v>203</v>
      </c>
      <c r="H49" s="1" t="s">
        <v>23</v>
      </c>
      <c r="I49" s="1" t="s">
        <v>217</v>
      </c>
      <c r="J49" s="1" t="s">
        <v>423</v>
      </c>
      <c r="K49" s="1" t="s">
        <v>221</v>
      </c>
      <c r="L49" s="1" t="s">
        <v>387</v>
      </c>
      <c r="M49" s="1" t="s">
        <v>390</v>
      </c>
      <c r="N49" s="1">
        <v>1</v>
      </c>
      <c r="Q49" s="1">
        <v>800</v>
      </c>
      <c r="R49" s="1">
        <v>800</v>
      </c>
      <c r="AC49" s="2" t="s">
        <v>35</v>
      </c>
      <c r="AD49" s="1">
        <v>12.5</v>
      </c>
      <c r="AF49" s="1" t="s">
        <v>169</v>
      </c>
    </row>
    <row r="50" spans="1:44" ht="45" customHeight="1" x14ac:dyDescent="0.2">
      <c r="A50" s="1" t="s">
        <v>208</v>
      </c>
      <c r="B50" s="1" t="s">
        <v>209</v>
      </c>
      <c r="C50" s="1">
        <v>2018</v>
      </c>
      <c r="D50" s="2" t="s">
        <v>210</v>
      </c>
      <c r="E50" s="1" t="s">
        <v>211</v>
      </c>
      <c r="F50" s="1" t="s">
        <v>216</v>
      </c>
      <c r="G50" s="1" t="s">
        <v>203</v>
      </c>
      <c r="H50" s="1" t="s">
        <v>23</v>
      </c>
      <c r="I50" s="1" t="s">
        <v>217</v>
      </c>
      <c r="J50" s="1" t="s">
        <v>423</v>
      </c>
      <c r="K50" s="1" t="s">
        <v>222</v>
      </c>
      <c r="L50" s="1" t="s">
        <v>387</v>
      </c>
      <c r="M50" s="1" t="s">
        <v>390</v>
      </c>
      <c r="N50" s="1">
        <v>1</v>
      </c>
      <c r="Q50" s="1">
        <v>800</v>
      </c>
      <c r="R50" s="1">
        <v>800</v>
      </c>
      <c r="AC50" s="2" t="s">
        <v>35</v>
      </c>
      <c r="AD50" s="1">
        <v>55</v>
      </c>
      <c r="AF50" s="1" t="s">
        <v>169</v>
      </c>
    </row>
    <row r="51" spans="1:44" ht="45" customHeight="1" x14ac:dyDescent="0.2">
      <c r="A51" s="1" t="s">
        <v>208</v>
      </c>
      <c r="B51" s="1" t="s">
        <v>209</v>
      </c>
      <c r="C51" s="1">
        <v>2018</v>
      </c>
      <c r="D51" s="2" t="s">
        <v>210</v>
      </c>
      <c r="E51" s="1" t="s">
        <v>95</v>
      </c>
      <c r="F51" s="1" t="s">
        <v>95</v>
      </c>
      <c r="G51" s="1" t="s">
        <v>203</v>
      </c>
      <c r="H51" s="1" t="s">
        <v>91</v>
      </c>
      <c r="I51" s="1" t="s">
        <v>15</v>
      </c>
      <c r="J51" s="1" t="s">
        <v>423</v>
      </c>
      <c r="K51" s="1" t="s">
        <v>223</v>
      </c>
      <c r="L51" s="1" t="s">
        <v>387</v>
      </c>
      <c r="M51" s="1" t="s">
        <v>390</v>
      </c>
      <c r="N51" s="1">
        <v>1</v>
      </c>
      <c r="Q51" s="1">
        <v>725</v>
      </c>
      <c r="R51" s="1">
        <v>925</v>
      </c>
      <c r="S51" s="1">
        <v>0</v>
      </c>
      <c r="T51" s="1">
        <v>0</v>
      </c>
      <c r="U51" s="1">
        <v>0</v>
      </c>
      <c r="V51" s="1" t="s">
        <v>225</v>
      </c>
      <c r="W51" s="1" t="s">
        <v>73</v>
      </c>
      <c r="AC51" s="2" t="s">
        <v>35</v>
      </c>
      <c r="AD51" s="3">
        <v>37110</v>
      </c>
      <c r="AF51" s="1" t="s">
        <v>166</v>
      </c>
      <c r="AG51" s="1">
        <v>1.4</v>
      </c>
      <c r="AI51" s="1" t="s">
        <v>168</v>
      </c>
    </row>
    <row r="52" spans="1:44" ht="45" customHeight="1" x14ac:dyDescent="0.2">
      <c r="A52" s="1" t="s">
        <v>208</v>
      </c>
      <c r="B52" s="1" t="s">
        <v>209</v>
      </c>
      <c r="C52" s="1">
        <v>2018</v>
      </c>
      <c r="D52" s="2" t="s">
        <v>210</v>
      </c>
      <c r="E52" s="1" t="s">
        <v>259</v>
      </c>
      <c r="F52" s="1" t="s">
        <v>95</v>
      </c>
      <c r="G52" s="1" t="s">
        <v>203</v>
      </c>
      <c r="H52" s="1" t="s">
        <v>91</v>
      </c>
      <c r="I52" s="1" t="s">
        <v>15</v>
      </c>
      <c r="J52" s="1" t="s">
        <v>423</v>
      </c>
      <c r="K52" s="1" t="s">
        <v>224</v>
      </c>
      <c r="L52" s="1" t="s">
        <v>387</v>
      </c>
      <c r="M52" s="1" t="s">
        <v>390</v>
      </c>
      <c r="N52" s="1">
        <v>1</v>
      </c>
      <c r="Q52" s="1">
        <v>750</v>
      </c>
      <c r="R52" s="1">
        <v>900</v>
      </c>
      <c r="S52" s="1">
        <v>1725</v>
      </c>
      <c r="T52" s="1">
        <v>1843</v>
      </c>
      <c r="V52" s="1" t="s">
        <v>225</v>
      </c>
      <c r="W52" s="1" t="s">
        <v>73</v>
      </c>
      <c r="AC52" s="2" t="s">
        <v>35</v>
      </c>
      <c r="AD52" s="1">
        <v>1593</v>
      </c>
      <c r="AF52" s="1" t="s">
        <v>166</v>
      </c>
      <c r="AG52" s="1">
        <v>0.59</v>
      </c>
      <c r="AI52" s="1" t="s">
        <v>168</v>
      </c>
    </row>
    <row r="53" spans="1:44" ht="45" customHeight="1" x14ac:dyDescent="0.2">
      <c r="A53" s="1" t="s">
        <v>226</v>
      </c>
      <c r="B53" s="1" t="s">
        <v>227</v>
      </c>
      <c r="C53" s="1">
        <v>2016</v>
      </c>
      <c r="D53" s="2" t="s">
        <v>228</v>
      </c>
      <c r="E53" s="1" t="s">
        <v>229</v>
      </c>
      <c r="F53" s="1" t="s">
        <v>229</v>
      </c>
      <c r="G53" s="1" t="s">
        <v>194</v>
      </c>
      <c r="H53" s="1" t="s">
        <v>91</v>
      </c>
      <c r="I53" s="1" t="s">
        <v>15</v>
      </c>
      <c r="J53" s="1" t="s">
        <v>424</v>
      </c>
      <c r="K53" s="1" t="s">
        <v>231</v>
      </c>
      <c r="L53" s="1" t="s">
        <v>387</v>
      </c>
      <c r="M53" s="1" t="s">
        <v>391</v>
      </c>
      <c r="N53" s="1">
        <v>1</v>
      </c>
      <c r="Q53" s="1">
        <v>473</v>
      </c>
      <c r="R53" s="1">
        <v>1173</v>
      </c>
      <c r="S53" s="1">
        <v>0.45</v>
      </c>
      <c r="T53" s="1">
        <v>0.45</v>
      </c>
      <c r="V53" s="1" t="s">
        <v>230</v>
      </c>
      <c r="W53" s="1" t="s">
        <v>89</v>
      </c>
      <c r="AB53" s="1" t="s">
        <v>72</v>
      </c>
      <c r="AC53" s="2" t="s">
        <v>385</v>
      </c>
      <c r="AD53" s="1">
        <v>10.15</v>
      </c>
      <c r="AE53" s="1">
        <v>0.22</v>
      </c>
      <c r="AF53" s="1" t="s">
        <v>164</v>
      </c>
      <c r="AG53" s="1">
        <v>2.11</v>
      </c>
      <c r="AH53" s="1">
        <v>3.109E-2</v>
      </c>
      <c r="AI53" s="1" t="s">
        <v>168</v>
      </c>
    </row>
    <row r="54" spans="1:44" ht="45" customHeight="1" x14ac:dyDescent="0.2">
      <c r="A54" s="1" t="s">
        <v>226</v>
      </c>
      <c r="B54" s="1" t="s">
        <v>227</v>
      </c>
      <c r="C54" s="1">
        <v>2016</v>
      </c>
      <c r="D54" s="2" t="s">
        <v>228</v>
      </c>
      <c r="E54" s="1" t="s">
        <v>229</v>
      </c>
      <c r="F54" s="1" t="s">
        <v>229</v>
      </c>
      <c r="G54" s="1" t="s">
        <v>194</v>
      </c>
      <c r="H54" s="1" t="s">
        <v>91</v>
      </c>
      <c r="I54" s="1" t="s">
        <v>15</v>
      </c>
      <c r="J54" s="1" t="s">
        <v>424</v>
      </c>
      <c r="K54" s="1" t="s">
        <v>232</v>
      </c>
      <c r="L54" s="1" t="s">
        <v>387</v>
      </c>
      <c r="M54" s="1" t="s">
        <v>391</v>
      </c>
      <c r="N54" s="1">
        <v>1</v>
      </c>
      <c r="Q54" s="1">
        <v>473</v>
      </c>
      <c r="R54" s="1">
        <v>1173</v>
      </c>
      <c r="S54" s="1">
        <v>0.45</v>
      </c>
      <c r="T54" s="1">
        <v>0.45</v>
      </c>
      <c r="V54" s="1" t="s">
        <v>230</v>
      </c>
      <c r="W54" s="1" t="s">
        <v>89</v>
      </c>
      <c r="AB54" s="1" t="s">
        <v>72</v>
      </c>
      <c r="AC54" s="2" t="s">
        <v>386</v>
      </c>
      <c r="AD54" s="1">
        <v>8.41</v>
      </c>
      <c r="AE54" s="1">
        <v>0.24</v>
      </c>
      <c r="AF54" s="1" t="s">
        <v>164</v>
      </c>
      <c r="AG54" s="1">
        <v>1.855</v>
      </c>
      <c r="AH54" s="1">
        <v>4.1459999999999997E-2</v>
      </c>
      <c r="AI54" s="1" t="s">
        <v>168</v>
      </c>
    </row>
    <row r="55" spans="1:44" ht="45" customHeight="1" x14ac:dyDescent="0.2">
      <c r="A55" s="1" t="s">
        <v>226</v>
      </c>
      <c r="B55" s="1" t="s">
        <v>227</v>
      </c>
      <c r="C55" s="1">
        <v>2016</v>
      </c>
      <c r="D55" s="2" t="s">
        <v>228</v>
      </c>
      <c r="E55" s="1" t="s">
        <v>229</v>
      </c>
      <c r="F55" s="1" t="s">
        <v>229</v>
      </c>
      <c r="G55" s="1" t="s">
        <v>194</v>
      </c>
      <c r="H55" s="1" t="s">
        <v>91</v>
      </c>
      <c r="I55" s="1" t="s">
        <v>15</v>
      </c>
      <c r="J55" s="1" t="s">
        <v>424</v>
      </c>
      <c r="K55" s="1" t="s">
        <v>233</v>
      </c>
      <c r="L55" s="1" t="s">
        <v>387</v>
      </c>
      <c r="M55" s="1" t="s">
        <v>391</v>
      </c>
      <c r="N55" s="1">
        <v>1</v>
      </c>
      <c r="Q55" s="1">
        <v>473</v>
      </c>
      <c r="R55" s="1">
        <v>1173</v>
      </c>
      <c r="S55" s="1">
        <v>0.45</v>
      </c>
      <c r="T55" s="1">
        <v>0.45</v>
      </c>
      <c r="V55" s="1" t="s">
        <v>230</v>
      </c>
      <c r="W55" s="1" t="s">
        <v>89</v>
      </c>
      <c r="AB55" s="1" t="s">
        <v>72</v>
      </c>
      <c r="AC55" s="2" t="s">
        <v>383</v>
      </c>
      <c r="AD55" s="1">
        <v>6.09</v>
      </c>
      <c r="AE55" s="1">
        <v>0.34</v>
      </c>
      <c r="AF55" s="1" t="s">
        <v>164</v>
      </c>
      <c r="AG55" s="1">
        <v>1.389</v>
      </c>
      <c r="AH55" s="1">
        <v>5.1819999999999998E-2</v>
      </c>
      <c r="AI55" s="1" t="s">
        <v>168</v>
      </c>
    </row>
    <row r="56" spans="1:44" ht="45" customHeight="1" x14ac:dyDescent="0.2">
      <c r="A56" s="1" t="s">
        <v>234</v>
      </c>
      <c r="B56" s="1" t="s">
        <v>235</v>
      </c>
      <c r="C56" s="1">
        <v>2012</v>
      </c>
      <c r="D56" s="2" t="s">
        <v>236</v>
      </c>
      <c r="E56" s="1" t="s">
        <v>237</v>
      </c>
      <c r="F56" s="1" t="s">
        <v>237</v>
      </c>
      <c r="G56" s="1" t="s">
        <v>238</v>
      </c>
      <c r="H56" s="1" t="s">
        <v>112</v>
      </c>
      <c r="I56" s="1" t="s">
        <v>401</v>
      </c>
      <c r="J56" s="1" t="s">
        <v>434</v>
      </c>
      <c r="K56" s="1" t="s">
        <v>239</v>
      </c>
      <c r="L56" s="1" t="s">
        <v>387</v>
      </c>
      <c r="M56" s="1" t="s">
        <v>390</v>
      </c>
      <c r="N56" s="1">
        <v>16</v>
      </c>
      <c r="Q56" s="1">
        <v>800</v>
      </c>
      <c r="R56" s="1">
        <v>2000</v>
      </c>
      <c r="S56" s="1">
        <v>0</v>
      </c>
      <c r="T56" s="1">
        <v>0.62</v>
      </c>
      <c r="V56" s="1" t="s">
        <v>82</v>
      </c>
      <c r="W56" s="1" t="s">
        <v>89</v>
      </c>
      <c r="AB56" s="1" t="s">
        <v>79</v>
      </c>
      <c r="AC56" s="2" t="s">
        <v>35</v>
      </c>
      <c r="AD56" s="1">
        <v>288</v>
      </c>
      <c r="AE56" s="1">
        <v>38</v>
      </c>
      <c r="AF56" s="1" t="s">
        <v>166</v>
      </c>
      <c r="AG56" s="1">
        <v>1.45</v>
      </c>
      <c r="AH56" s="1">
        <v>0.02</v>
      </c>
      <c r="AI56" s="1" t="s">
        <v>168</v>
      </c>
      <c r="AJ56" s="1">
        <v>25</v>
      </c>
      <c r="AK56" s="1">
        <v>3</v>
      </c>
      <c r="AL56" s="1" t="s">
        <v>166</v>
      </c>
      <c r="AM56" s="1">
        <v>0.83</v>
      </c>
      <c r="AN56" s="1">
        <v>2</v>
      </c>
      <c r="AO56" s="1" t="s">
        <v>168</v>
      </c>
      <c r="AP56" s="1">
        <v>0.02</v>
      </c>
      <c r="AQ56" s="1">
        <v>0.02</v>
      </c>
      <c r="AR56" s="1" t="s">
        <v>169</v>
      </c>
    </row>
    <row r="57" spans="1:44" ht="45" customHeight="1" x14ac:dyDescent="0.2">
      <c r="A57" s="1" t="s">
        <v>240</v>
      </c>
      <c r="B57" s="1" t="s">
        <v>241</v>
      </c>
      <c r="C57" s="1">
        <v>2018</v>
      </c>
      <c r="D57" s="2" t="s">
        <v>243</v>
      </c>
      <c r="E57" s="1" t="s">
        <v>237</v>
      </c>
      <c r="F57" s="1" t="s">
        <v>237</v>
      </c>
      <c r="G57" s="1" t="s">
        <v>244</v>
      </c>
      <c r="H57" s="1" t="s">
        <v>242</v>
      </c>
      <c r="I57" s="1" t="s">
        <v>406</v>
      </c>
      <c r="J57" s="1" t="s">
        <v>425</v>
      </c>
      <c r="K57" s="1" t="s">
        <v>246</v>
      </c>
      <c r="L57" s="1" t="s">
        <v>387</v>
      </c>
      <c r="M57" s="1" t="s">
        <v>391</v>
      </c>
      <c r="N57" s="1">
        <v>16</v>
      </c>
      <c r="Q57" s="1">
        <v>1000</v>
      </c>
      <c r="R57" s="1">
        <v>1200</v>
      </c>
      <c r="S57" s="1">
        <v>0.9</v>
      </c>
      <c r="T57" s="1">
        <v>2.4</v>
      </c>
      <c r="V57" s="1" t="s">
        <v>245</v>
      </c>
      <c r="W57" s="1" t="s">
        <v>89</v>
      </c>
      <c r="AC57" s="2" t="s">
        <v>383</v>
      </c>
      <c r="AD57" s="1">
        <v>-8.26</v>
      </c>
      <c r="AE57" s="1">
        <v>0.33</v>
      </c>
      <c r="AF57" s="1" t="s">
        <v>164</v>
      </c>
      <c r="AG57" s="1">
        <v>0.77729999999999999</v>
      </c>
      <c r="AH57" s="1">
        <v>6.2190000000000002E-2</v>
      </c>
      <c r="AI57" s="1" t="s">
        <v>168</v>
      </c>
    </row>
    <row r="58" spans="1:44" ht="45" customHeight="1" x14ac:dyDescent="0.2">
      <c r="A58" s="1" t="s">
        <v>240</v>
      </c>
      <c r="B58" s="1" t="s">
        <v>241</v>
      </c>
      <c r="C58" s="1">
        <v>2018</v>
      </c>
      <c r="D58" s="2" t="s">
        <v>243</v>
      </c>
      <c r="E58" s="1" t="s">
        <v>237</v>
      </c>
      <c r="F58" s="1" t="s">
        <v>237</v>
      </c>
      <c r="G58" s="1" t="s">
        <v>244</v>
      </c>
      <c r="H58" s="1" t="s">
        <v>242</v>
      </c>
      <c r="I58" s="1" t="s">
        <v>406</v>
      </c>
      <c r="J58" s="1" t="s">
        <v>425</v>
      </c>
      <c r="K58" s="1" t="s">
        <v>247</v>
      </c>
      <c r="L58" s="1" t="s">
        <v>387</v>
      </c>
      <c r="M58" s="1" t="s">
        <v>391</v>
      </c>
      <c r="N58" s="1">
        <v>16</v>
      </c>
      <c r="Q58" s="1">
        <v>1000</v>
      </c>
      <c r="R58" s="1">
        <v>1200</v>
      </c>
      <c r="S58" s="1">
        <v>0.9</v>
      </c>
      <c r="T58" s="1">
        <v>2.4</v>
      </c>
      <c r="V58" s="1" t="s">
        <v>245</v>
      </c>
      <c r="W58" s="1" t="s">
        <v>89</v>
      </c>
      <c r="AC58" s="2" t="s">
        <v>385</v>
      </c>
      <c r="AD58" s="1">
        <v>-6.02</v>
      </c>
      <c r="AE58" s="1">
        <v>0.48</v>
      </c>
      <c r="AF58" s="1" t="s">
        <v>164</v>
      </c>
      <c r="AG58" s="1">
        <v>1.399</v>
      </c>
      <c r="AH58" s="1">
        <v>0.114</v>
      </c>
      <c r="AI58" s="1" t="s">
        <v>168</v>
      </c>
    </row>
    <row r="59" spans="1:44" ht="45" customHeight="1" x14ac:dyDescent="0.2">
      <c r="A59" s="1" t="s">
        <v>240</v>
      </c>
      <c r="B59" s="1" t="s">
        <v>241</v>
      </c>
      <c r="C59" s="1">
        <v>2018</v>
      </c>
      <c r="D59" s="2" t="s">
        <v>243</v>
      </c>
      <c r="E59" s="1" t="s">
        <v>237</v>
      </c>
      <c r="F59" s="1" t="s">
        <v>237</v>
      </c>
      <c r="G59" s="1" t="s">
        <v>244</v>
      </c>
      <c r="H59" s="1" t="s">
        <v>242</v>
      </c>
      <c r="I59" s="1" t="s">
        <v>406</v>
      </c>
      <c r="J59" s="1" t="s">
        <v>425</v>
      </c>
      <c r="K59" s="1" t="s">
        <v>248</v>
      </c>
      <c r="L59" s="1" t="s">
        <v>387</v>
      </c>
      <c r="M59" s="1" t="s">
        <v>391</v>
      </c>
      <c r="N59" s="1">
        <v>16</v>
      </c>
      <c r="Q59" s="1">
        <v>1000</v>
      </c>
      <c r="R59" s="1">
        <v>1200</v>
      </c>
      <c r="S59" s="1">
        <v>0.9</v>
      </c>
      <c r="T59" s="1">
        <v>2.4</v>
      </c>
      <c r="V59" s="1" t="s">
        <v>245</v>
      </c>
      <c r="W59" s="1" t="s">
        <v>89</v>
      </c>
      <c r="AC59" s="2" t="s">
        <v>384</v>
      </c>
      <c r="AD59" s="1">
        <v>-7.44</v>
      </c>
      <c r="AE59" s="1">
        <v>0.6</v>
      </c>
      <c r="AF59" s="1" t="s">
        <v>164</v>
      </c>
      <c r="AG59" s="1">
        <v>1.036</v>
      </c>
      <c r="AH59" s="1">
        <v>0.155</v>
      </c>
      <c r="AI59" s="1" t="s">
        <v>168</v>
      </c>
    </row>
    <row r="60" spans="1:44" ht="45" customHeight="1" x14ac:dyDescent="0.2">
      <c r="A60" s="1" t="s">
        <v>250</v>
      </c>
      <c r="B60" s="1" t="s">
        <v>251</v>
      </c>
      <c r="C60" s="1">
        <v>2010</v>
      </c>
      <c r="D60" s="2" t="s">
        <v>252</v>
      </c>
      <c r="E60" s="1" t="s">
        <v>253</v>
      </c>
      <c r="F60" s="1" t="s">
        <v>254</v>
      </c>
      <c r="G60" s="1" t="s">
        <v>255</v>
      </c>
      <c r="H60" s="1" t="s">
        <v>249</v>
      </c>
      <c r="I60" s="1" t="s">
        <v>256</v>
      </c>
      <c r="J60" s="1" t="s">
        <v>426</v>
      </c>
      <c r="K60" s="1" t="s">
        <v>257</v>
      </c>
      <c r="L60" s="1" t="s">
        <v>387</v>
      </c>
      <c r="M60" s="1" t="s">
        <v>390</v>
      </c>
      <c r="N60" s="1">
        <v>1E-4</v>
      </c>
      <c r="Q60" s="1">
        <v>1473</v>
      </c>
      <c r="R60" s="1">
        <v>1673</v>
      </c>
      <c r="AC60" s="2" t="s">
        <v>35</v>
      </c>
      <c r="AD60" s="1">
        <v>9400</v>
      </c>
      <c r="AF60" s="1" t="s">
        <v>166</v>
      </c>
      <c r="AG60" s="1">
        <v>1.2130000000000001</v>
      </c>
      <c r="AI60" s="1" t="s">
        <v>168</v>
      </c>
      <c r="AJ60" s="1">
        <v>-0.03</v>
      </c>
      <c r="AL60" s="1" t="s">
        <v>169</v>
      </c>
    </row>
    <row r="61" spans="1:44" ht="45" customHeight="1" x14ac:dyDescent="0.2">
      <c r="A61" s="1" t="s">
        <v>262</v>
      </c>
      <c r="B61" s="1" t="s">
        <v>263</v>
      </c>
      <c r="C61" s="1">
        <v>1992</v>
      </c>
      <c r="D61" s="6" t="s">
        <v>264</v>
      </c>
      <c r="E61" s="1" t="s">
        <v>85</v>
      </c>
      <c r="F61" s="1" t="s">
        <v>85</v>
      </c>
      <c r="G61" s="1" t="s">
        <v>54</v>
      </c>
      <c r="H61" s="1" t="s">
        <v>265</v>
      </c>
      <c r="I61" s="1" t="s">
        <v>266</v>
      </c>
      <c r="J61" s="1" t="s">
        <v>427</v>
      </c>
      <c r="K61" s="1" t="s">
        <v>267</v>
      </c>
      <c r="L61" s="1" t="s">
        <v>387</v>
      </c>
      <c r="M61" s="1" t="s">
        <v>390</v>
      </c>
      <c r="N61" s="1">
        <v>1E-4</v>
      </c>
      <c r="Q61" s="1">
        <f>720+273</f>
        <v>993</v>
      </c>
      <c r="R61" s="1">
        <f>1500+273</f>
        <v>1773</v>
      </c>
      <c r="AC61" s="2" t="s">
        <v>35</v>
      </c>
      <c r="AD61" s="1">
        <v>1.7190000000000001</v>
      </c>
      <c r="AF61" s="1" t="s">
        <v>164</v>
      </c>
      <c r="AG61" s="1">
        <v>1.4</v>
      </c>
      <c r="AH61" s="1">
        <v>0.02</v>
      </c>
      <c r="AI61" s="1" t="s">
        <v>168</v>
      </c>
      <c r="AJ61" s="1">
        <v>7.69</v>
      </c>
      <c r="AL61" s="1" t="s">
        <v>164</v>
      </c>
      <c r="AM61" s="1">
        <v>3.56</v>
      </c>
      <c r="AO61" s="1" t="s">
        <v>168</v>
      </c>
    </row>
    <row r="62" spans="1:44" ht="45" customHeight="1" x14ac:dyDescent="0.2">
      <c r="A62" t="s">
        <v>269</v>
      </c>
      <c r="B62" s="1" t="s">
        <v>268</v>
      </c>
      <c r="C62" s="1">
        <v>2000</v>
      </c>
      <c r="D62" s="8" t="s">
        <v>13</v>
      </c>
      <c r="E62" s="1" t="s">
        <v>85</v>
      </c>
      <c r="F62" s="1" t="s">
        <v>85</v>
      </c>
      <c r="G62" s="1" t="s">
        <v>194</v>
      </c>
      <c r="H62" s="1" t="s">
        <v>197</v>
      </c>
      <c r="I62" s="1" t="s">
        <v>196</v>
      </c>
      <c r="J62" s="1" t="s">
        <v>428</v>
      </c>
      <c r="K62" s="1" t="s">
        <v>270</v>
      </c>
      <c r="L62" s="1" t="s">
        <v>387</v>
      </c>
      <c r="M62" s="1" t="s">
        <v>391</v>
      </c>
      <c r="O62" s="1">
        <v>4</v>
      </c>
      <c r="P62" s="1">
        <v>10</v>
      </c>
      <c r="Q62" s="1">
        <v>1273</v>
      </c>
      <c r="R62" s="1">
        <v>1673</v>
      </c>
      <c r="AB62" s="1" t="s">
        <v>79</v>
      </c>
      <c r="AC62" s="2" t="s">
        <v>383</v>
      </c>
      <c r="AD62" s="1">
        <v>2.67</v>
      </c>
      <c r="AE62" s="1">
        <v>0.14000000000000001</v>
      </c>
      <c r="AF62" s="1" t="s">
        <v>164</v>
      </c>
      <c r="AG62" s="1">
        <v>1.5</v>
      </c>
      <c r="AH62" s="1">
        <v>0.04</v>
      </c>
      <c r="AI62" s="1" t="s">
        <v>168</v>
      </c>
      <c r="AJ62" s="1">
        <v>0.86</v>
      </c>
      <c r="AK62" s="1">
        <v>0.15</v>
      </c>
      <c r="AL62" s="1" t="s">
        <v>177</v>
      </c>
    </row>
    <row r="63" spans="1:44" ht="45" customHeight="1" x14ac:dyDescent="0.2">
      <c r="A63" t="s">
        <v>269</v>
      </c>
      <c r="B63" s="1" t="s">
        <v>268</v>
      </c>
      <c r="C63" s="1">
        <v>2000</v>
      </c>
      <c r="D63" s="8" t="s">
        <v>13</v>
      </c>
      <c r="E63" s="1" t="s">
        <v>85</v>
      </c>
      <c r="F63" s="1" t="s">
        <v>85</v>
      </c>
      <c r="G63" s="1" t="s">
        <v>194</v>
      </c>
      <c r="H63" s="1" t="s">
        <v>197</v>
      </c>
      <c r="I63" s="1" t="s">
        <v>196</v>
      </c>
      <c r="J63" s="1" t="s">
        <v>428</v>
      </c>
      <c r="K63" s="1" t="s">
        <v>271</v>
      </c>
      <c r="L63" s="1" t="s">
        <v>387</v>
      </c>
      <c r="M63" s="1" t="s">
        <v>391</v>
      </c>
      <c r="O63" s="1">
        <v>4</v>
      </c>
      <c r="P63" s="1">
        <v>10</v>
      </c>
      <c r="Q63" s="1">
        <v>1273</v>
      </c>
      <c r="R63" s="1">
        <v>1673</v>
      </c>
      <c r="AB63" s="1" t="s">
        <v>79</v>
      </c>
      <c r="AC63" s="2" t="s">
        <v>385</v>
      </c>
      <c r="AD63" s="1">
        <v>2.39</v>
      </c>
      <c r="AE63" s="1">
        <v>0.06</v>
      </c>
      <c r="AF63" s="1" t="s">
        <v>164</v>
      </c>
      <c r="AG63" s="1">
        <v>1.17</v>
      </c>
      <c r="AH63" s="1">
        <v>0.04</v>
      </c>
      <c r="AI63" s="1" t="s">
        <v>168</v>
      </c>
      <c r="AJ63" s="1">
        <v>0.96</v>
      </c>
      <c r="AK63" s="1">
        <v>0.06</v>
      </c>
      <c r="AL63" s="1" t="s">
        <v>177</v>
      </c>
    </row>
    <row r="64" spans="1:44" ht="45" customHeight="1" x14ac:dyDescent="0.2">
      <c r="A64" t="s">
        <v>269</v>
      </c>
      <c r="B64" s="1" t="s">
        <v>268</v>
      </c>
      <c r="C64" s="1">
        <v>2000</v>
      </c>
      <c r="D64" s="8" t="s">
        <v>13</v>
      </c>
      <c r="E64" s="1" t="s">
        <v>85</v>
      </c>
      <c r="F64" s="1" t="s">
        <v>85</v>
      </c>
      <c r="G64" s="1" t="s">
        <v>194</v>
      </c>
      <c r="H64" s="1" t="s">
        <v>91</v>
      </c>
      <c r="I64" s="1" t="s">
        <v>15</v>
      </c>
      <c r="J64" s="1" t="s">
        <v>428</v>
      </c>
      <c r="K64" s="1" t="s">
        <v>272</v>
      </c>
      <c r="L64" s="1" t="s">
        <v>387</v>
      </c>
      <c r="M64" s="1" t="s">
        <v>391</v>
      </c>
      <c r="O64" s="1">
        <v>4</v>
      </c>
      <c r="P64" s="1">
        <v>10</v>
      </c>
      <c r="Q64" s="1">
        <v>1273</v>
      </c>
      <c r="R64" s="1">
        <v>1673</v>
      </c>
      <c r="AB64" s="1" t="s">
        <v>79</v>
      </c>
      <c r="AC64" s="2" t="s">
        <v>384</v>
      </c>
      <c r="AD64" s="1">
        <v>3.33</v>
      </c>
      <c r="AE64" s="1">
        <v>0.28000000000000003</v>
      </c>
      <c r="AF64" s="1" t="s">
        <v>164</v>
      </c>
      <c r="AG64" s="1">
        <v>1.79</v>
      </c>
      <c r="AH64" s="1">
        <v>0.08</v>
      </c>
      <c r="AI64" s="1" t="s">
        <v>168</v>
      </c>
    </row>
    <row r="65" spans="1:77" ht="45" customHeight="1" x14ac:dyDescent="0.2">
      <c r="A65" t="s">
        <v>269</v>
      </c>
      <c r="B65" s="1" t="s">
        <v>268</v>
      </c>
      <c r="C65" s="1">
        <v>2000</v>
      </c>
      <c r="D65" s="8" t="s">
        <v>13</v>
      </c>
      <c r="E65" s="1" t="s">
        <v>85</v>
      </c>
      <c r="F65" s="1" t="s">
        <v>85</v>
      </c>
      <c r="G65" s="1" t="s">
        <v>273</v>
      </c>
      <c r="H65" s="1" t="s">
        <v>197</v>
      </c>
      <c r="I65" s="1" t="s">
        <v>196</v>
      </c>
      <c r="J65" s="1" t="s">
        <v>428</v>
      </c>
      <c r="K65" s="1" t="s">
        <v>274</v>
      </c>
      <c r="L65" s="1" t="s">
        <v>387</v>
      </c>
      <c r="M65" s="1" t="s">
        <v>390</v>
      </c>
      <c r="O65" s="1">
        <v>4</v>
      </c>
      <c r="P65" s="1">
        <v>10</v>
      </c>
      <c r="Q65" s="1">
        <v>1273</v>
      </c>
      <c r="R65" s="1">
        <v>1673</v>
      </c>
      <c r="AB65" s="1" t="s">
        <v>79</v>
      </c>
      <c r="AC65" s="2" t="s">
        <v>35</v>
      </c>
      <c r="AD65" s="1">
        <f>(2.29+2.69)/2</f>
        <v>2.4900000000000002</v>
      </c>
      <c r="AE65" s="1">
        <v>0.15</v>
      </c>
      <c r="AF65" s="1" t="s">
        <v>164</v>
      </c>
      <c r="AG65" s="1">
        <v>1.61</v>
      </c>
      <c r="AH65" s="1">
        <v>0.05</v>
      </c>
      <c r="AI65" s="1" t="s">
        <v>168</v>
      </c>
      <c r="AJ65" s="1">
        <f>(0.09+0.68)/2</f>
        <v>0.38500000000000001</v>
      </c>
      <c r="AK65" s="1">
        <v>0.25</v>
      </c>
      <c r="AL65" s="1" t="s">
        <v>177</v>
      </c>
    </row>
    <row r="66" spans="1:77" ht="45" customHeight="1" x14ac:dyDescent="0.2">
      <c r="A66" s="1" t="s">
        <v>275</v>
      </c>
      <c r="B66" s="1" t="s">
        <v>276</v>
      </c>
      <c r="C66" s="1">
        <v>2005</v>
      </c>
      <c r="D66" s="2" t="s">
        <v>277</v>
      </c>
      <c r="E66" s="1" t="s">
        <v>85</v>
      </c>
      <c r="F66" s="1" t="s">
        <v>85</v>
      </c>
      <c r="G66" s="1" t="s">
        <v>278</v>
      </c>
      <c r="H66" s="1" t="s">
        <v>284</v>
      </c>
      <c r="I66" s="1" t="s">
        <v>279</v>
      </c>
      <c r="J66" s="1" t="s">
        <v>429</v>
      </c>
      <c r="K66" s="1" t="s">
        <v>280</v>
      </c>
      <c r="L66" s="1" t="s">
        <v>387</v>
      </c>
      <c r="M66" s="1" t="s">
        <v>391</v>
      </c>
      <c r="N66" s="1">
        <v>0.4</v>
      </c>
      <c r="Q66" s="1">
        <v>1373</v>
      </c>
      <c r="R66" s="1">
        <v>1573</v>
      </c>
      <c r="AB66" s="1" t="s">
        <v>283</v>
      </c>
      <c r="AC66" s="2" t="s">
        <v>384</v>
      </c>
      <c r="AD66" s="1">
        <v>0.432</v>
      </c>
      <c r="AE66" s="1">
        <v>0.14699999999999999</v>
      </c>
      <c r="AF66" s="1" t="s">
        <v>166</v>
      </c>
      <c r="AG66" s="4">
        <f>2/11</f>
        <v>0.18181818181818182</v>
      </c>
      <c r="AI66" s="1" t="s">
        <v>169</v>
      </c>
      <c r="AJ66" s="1">
        <v>0.32200000000000001</v>
      </c>
      <c r="AK66" s="1">
        <v>4.8000000000000001E-2</v>
      </c>
      <c r="AL66" s="1" t="s">
        <v>168</v>
      </c>
      <c r="AM66" s="1">
        <v>1.1900000000000001E-2</v>
      </c>
      <c r="AN66" s="1">
        <v>5.1000000000000004E-3</v>
      </c>
      <c r="AO66" s="1" t="s">
        <v>166</v>
      </c>
      <c r="AP66" s="1">
        <v>0.32200000000000001</v>
      </c>
      <c r="AQ66" s="1">
        <v>4.8000000000000001E-2</v>
      </c>
      <c r="AR66" s="1" t="s">
        <v>168</v>
      </c>
    </row>
    <row r="67" spans="1:77" ht="45" customHeight="1" x14ac:dyDescent="0.2">
      <c r="A67" s="1" t="s">
        <v>275</v>
      </c>
      <c r="B67" s="1" t="s">
        <v>276</v>
      </c>
      <c r="C67" s="1">
        <v>2005</v>
      </c>
      <c r="D67" s="2" t="s">
        <v>277</v>
      </c>
      <c r="E67" s="1" t="s">
        <v>85</v>
      </c>
      <c r="F67" s="1" t="s">
        <v>85</v>
      </c>
      <c r="G67" s="1" t="s">
        <v>278</v>
      </c>
      <c r="H67" s="1" t="s">
        <v>284</v>
      </c>
      <c r="I67" s="1" t="s">
        <v>279</v>
      </c>
      <c r="J67" s="1" t="s">
        <v>429</v>
      </c>
      <c r="K67" s="1" t="s">
        <v>281</v>
      </c>
      <c r="L67" s="1" t="s">
        <v>387</v>
      </c>
      <c r="M67" s="1" t="s">
        <v>391</v>
      </c>
      <c r="N67" s="1">
        <v>0.4</v>
      </c>
      <c r="Q67" s="1">
        <v>1373</v>
      </c>
      <c r="R67" s="1">
        <v>1573</v>
      </c>
      <c r="AB67" s="1" t="s">
        <v>283</v>
      </c>
      <c r="AC67" s="2" t="s">
        <v>385</v>
      </c>
      <c r="AD67" s="1">
        <v>2.39</v>
      </c>
      <c r="AE67" s="1">
        <v>0.35</v>
      </c>
      <c r="AF67" s="1" t="s">
        <v>166</v>
      </c>
      <c r="AG67" s="4">
        <f t="shared" ref="AG67:AG68" si="2">2/11</f>
        <v>0.18181818181818182</v>
      </c>
      <c r="AI67" s="1" t="s">
        <v>169</v>
      </c>
      <c r="AJ67" s="1">
        <v>0.56100000000000005</v>
      </c>
      <c r="AK67" s="1">
        <v>2.1000000000000001E-2</v>
      </c>
      <c r="AL67" s="1" t="s">
        <v>168</v>
      </c>
      <c r="AM67" s="1">
        <v>7.9799999999999996E-2</v>
      </c>
      <c r="AN67" s="1">
        <v>1.47E-2</v>
      </c>
      <c r="AO67" s="1" t="s">
        <v>166</v>
      </c>
      <c r="AP67" s="1">
        <v>0.56100000000000005</v>
      </c>
      <c r="AQ67" s="1">
        <v>2.1000000000000001E-2</v>
      </c>
      <c r="AR67" s="1" t="s">
        <v>168</v>
      </c>
    </row>
    <row r="68" spans="1:77" ht="45" customHeight="1" x14ac:dyDescent="0.2">
      <c r="A68" s="1" t="s">
        <v>275</v>
      </c>
      <c r="B68" s="1" t="s">
        <v>276</v>
      </c>
      <c r="C68" s="1">
        <v>2005</v>
      </c>
      <c r="D68" s="2" t="s">
        <v>277</v>
      </c>
      <c r="E68" s="1" t="s">
        <v>85</v>
      </c>
      <c r="F68" s="1" t="s">
        <v>85</v>
      </c>
      <c r="G68" s="1" t="s">
        <v>278</v>
      </c>
      <c r="H68" s="1" t="s">
        <v>284</v>
      </c>
      <c r="I68" s="1" t="s">
        <v>279</v>
      </c>
      <c r="J68" s="1" t="s">
        <v>429</v>
      </c>
      <c r="K68" s="1" t="s">
        <v>282</v>
      </c>
      <c r="L68" s="1" t="s">
        <v>387</v>
      </c>
      <c r="M68" s="1" t="s">
        <v>391</v>
      </c>
      <c r="N68" s="1">
        <v>0.4</v>
      </c>
      <c r="Q68" s="1">
        <v>1373</v>
      </c>
      <c r="R68" s="1">
        <v>1573</v>
      </c>
      <c r="AB68" s="1" t="s">
        <v>283</v>
      </c>
      <c r="AC68" s="2" t="s">
        <v>383</v>
      </c>
      <c r="AD68" s="1">
        <v>15.3</v>
      </c>
      <c r="AE68" s="1">
        <v>2.9</v>
      </c>
      <c r="AF68" s="1" t="s">
        <v>166</v>
      </c>
      <c r="AG68" s="4">
        <f t="shared" si="2"/>
        <v>0.18181818181818182</v>
      </c>
      <c r="AI68" s="1" t="s">
        <v>169</v>
      </c>
      <c r="AJ68" s="1">
        <v>0.71</v>
      </c>
      <c r="AK68" s="1">
        <v>2.7E-2</v>
      </c>
      <c r="AL68" s="1" t="s">
        <v>168</v>
      </c>
      <c r="AM68" s="1">
        <v>0.29299999999999998</v>
      </c>
      <c r="AN68" s="1">
        <v>7.1999999999999995E-2</v>
      </c>
      <c r="AO68" s="1" t="s">
        <v>166</v>
      </c>
      <c r="AP68" s="1">
        <v>0.71</v>
      </c>
      <c r="AQ68" s="1">
        <v>2.7E-2</v>
      </c>
      <c r="AR68" s="1" t="s">
        <v>168</v>
      </c>
    </row>
    <row r="69" spans="1:77" ht="45" customHeight="1" x14ac:dyDescent="0.2">
      <c r="A69" s="1" t="s">
        <v>285</v>
      </c>
      <c r="B69" s="1" t="s">
        <v>286</v>
      </c>
      <c r="C69" s="1">
        <v>2006</v>
      </c>
      <c r="D69" s="2" t="s">
        <v>287</v>
      </c>
      <c r="E69" s="1" t="s">
        <v>85</v>
      </c>
      <c r="F69" s="1" t="s">
        <v>85</v>
      </c>
      <c r="G69" s="1" t="s">
        <v>288</v>
      </c>
      <c r="H69" s="1" t="s">
        <v>289</v>
      </c>
      <c r="I69" s="1" t="s">
        <v>290</v>
      </c>
      <c r="J69" s="1" t="s">
        <v>430</v>
      </c>
      <c r="K69" s="1" t="s">
        <v>258</v>
      </c>
      <c r="L69" s="1" t="s">
        <v>387</v>
      </c>
      <c r="M69" s="1" t="s">
        <v>390</v>
      </c>
      <c r="N69" s="1">
        <v>1E-3</v>
      </c>
      <c r="Q69" s="1">
        <v>1273</v>
      </c>
      <c r="R69" s="1">
        <v>1573</v>
      </c>
      <c r="AC69" s="2" t="s">
        <v>35</v>
      </c>
      <c r="AD69" s="5">
        <v>506000000000000</v>
      </c>
      <c r="AF69" s="1" t="s">
        <v>166</v>
      </c>
      <c r="AG69" s="1">
        <v>-0.35699999999999998</v>
      </c>
      <c r="AI69" s="1" t="s">
        <v>168</v>
      </c>
      <c r="AJ69" s="5">
        <v>3.33E+24</v>
      </c>
      <c r="AL69" s="1" t="s">
        <v>166</v>
      </c>
      <c r="AM69" s="1">
        <v>-2E-3</v>
      </c>
      <c r="AO69" s="1" t="s">
        <v>168</v>
      </c>
      <c r="AP69" s="1">
        <f>1/6</f>
        <v>0.16666666666666666</v>
      </c>
      <c r="AR69" s="1" t="s">
        <v>169</v>
      </c>
      <c r="AS69" s="5">
        <v>1.22E-5</v>
      </c>
      <c r="AU69" s="1" t="s">
        <v>166</v>
      </c>
      <c r="AV69" s="1">
        <v>-1.05</v>
      </c>
      <c r="AX69" s="1" t="s">
        <v>168</v>
      </c>
      <c r="AY69" s="5">
        <v>1.602E-19</v>
      </c>
      <c r="BA69" s="1" t="s">
        <v>169</v>
      </c>
      <c r="BB69" s="5">
        <v>4.5799999999999999E+26</v>
      </c>
      <c r="BD69" s="1" t="s">
        <v>166</v>
      </c>
      <c r="BE69" s="1" t="s">
        <v>323</v>
      </c>
      <c r="BG69" s="1" t="s">
        <v>168</v>
      </c>
      <c r="BH69" s="5">
        <v>6.2100000000000003E+30</v>
      </c>
      <c r="BJ69" s="1" t="s">
        <v>166</v>
      </c>
      <c r="BK69" s="1" t="s">
        <v>324</v>
      </c>
      <c r="BM69" s="1" t="s">
        <v>168</v>
      </c>
      <c r="BN69" s="1">
        <f>1/6</f>
        <v>0.16666666666666666</v>
      </c>
      <c r="BP69" s="1" t="s">
        <v>169</v>
      </c>
      <c r="BQ69" s="1" t="s">
        <v>325</v>
      </c>
      <c r="BS69" s="1" t="s">
        <v>166</v>
      </c>
      <c r="BT69" s="1" t="s">
        <v>326</v>
      </c>
      <c r="BV69" s="1" t="s">
        <v>168</v>
      </c>
      <c r="BW69" s="5">
        <v>1.602E-19</v>
      </c>
      <c r="BY69" s="1" t="s">
        <v>169</v>
      </c>
    </row>
    <row r="70" spans="1:77" ht="45" customHeight="1" x14ac:dyDescent="0.2">
      <c r="A70" s="1" t="s">
        <v>327</v>
      </c>
      <c r="B70" s="1" t="s">
        <v>395</v>
      </c>
      <c r="C70" s="1">
        <v>2006</v>
      </c>
      <c r="D70" s="9" t="s">
        <v>328</v>
      </c>
      <c r="E70" s="1" t="s">
        <v>85</v>
      </c>
      <c r="F70" s="1" t="s">
        <v>85</v>
      </c>
      <c r="G70" s="1" t="s">
        <v>329</v>
      </c>
      <c r="H70" s="1" t="s">
        <v>333</v>
      </c>
      <c r="I70" s="1" t="s">
        <v>332</v>
      </c>
      <c r="J70" s="1" t="s">
        <v>431</v>
      </c>
      <c r="K70" s="1" t="s">
        <v>331</v>
      </c>
      <c r="L70" s="1" t="s">
        <v>387</v>
      </c>
      <c r="M70" s="1" t="s">
        <v>390</v>
      </c>
      <c r="N70">
        <v>4</v>
      </c>
      <c r="Q70" s="1">
        <v>873</v>
      </c>
      <c r="R70" s="1">
        <v>1273</v>
      </c>
      <c r="S70" s="1">
        <v>0.01</v>
      </c>
      <c r="T70">
        <v>2.7E-2</v>
      </c>
      <c r="V70" s="1" t="s">
        <v>82</v>
      </c>
      <c r="W70" s="1" t="s">
        <v>89</v>
      </c>
      <c r="AB70" t="s">
        <v>330</v>
      </c>
      <c r="AC70" s="2" t="s">
        <v>35</v>
      </c>
      <c r="AD70" s="1">
        <v>2.4</v>
      </c>
      <c r="AF70" s="1" t="s">
        <v>164</v>
      </c>
      <c r="AG70" s="1">
        <v>1.5860000000000001</v>
      </c>
      <c r="AI70" s="1" t="s">
        <v>168</v>
      </c>
      <c r="AJ70" s="1">
        <v>3</v>
      </c>
      <c r="AK70" s="1">
        <v>0.4</v>
      </c>
      <c r="AL70" s="1" t="s">
        <v>164</v>
      </c>
      <c r="AM70" s="1">
        <v>0.62</v>
      </c>
      <c r="AN70" s="1">
        <v>0.15</v>
      </c>
      <c r="AO70" s="1" t="s">
        <v>169</v>
      </c>
      <c r="AP70" s="1">
        <v>0.90169999999999995</v>
      </c>
      <c r="AQ70" s="1">
        <v>5.1819999999999998E-2</v>
      </c>
      <c r="AR70" s="1" t="s">
        <v>168</v>
      </c>
    </row>
    <row r="71" spans="1:77" ht="45" customHeight="1" x14ac:dyDescent="0.2">
      <c r="A71" s="1" t="s">
        <v>335</v>
      </c>
      <c r="B71" s="1" t="s">
        <v>336</v>
      </c>
      <c r="C71" s="1">
        <v>2009</v>
      </c>
      <c r="D71" s="9" t="s">
        <v>337</v>
      </c>
      <c r="E71" s="1" t="s">
        <v>85</v>
      </c>
      <c r="F71" s="1" t="s">
        <v>85</v>
      </c>
      <c r="G71" s="1" t="s">
        <v>334</v>
      </c>
      <c r="H71" s="1" t="s">
        <v>339</v>
      </c>
      <c r="I71" s="1" t="s">
        <v>400</v>
      </c>
      <c r="J71" s="1" t="s">
        <v>432</v>
      </c>
      <c r="K71" s="1" t="s">
        <v>338</v>
      </c>
      <c r="L71" s="1" t="s">
        <v>387</v>
      </c>
      <c r="M71" s="1" t="s">
        <v>390</v>
      </c>
      <c r="N71">
        <v>10</v>
      </c>
      <c r="Q71">
        <v>500</v>
      </c>
      <c r="R71">
        <v>2000</v>
      </c>
      <c r="S71" s="1">
        <v>5.0000000000000001E-3</v>
      </c>
      <c r="T71">
        <v>0.17899999999999999</v>
      </c>
      <c r="V71" s="1" t="s">
        <v>82</v>
      </c>
      <c r="W71" s="1" t="s">
        <v>89</v>
      </c>
      <c r="AB71" s="1" t="s">
        <v>79</v>
      </c>
      <c r="AC71" s="2" t="s">
        <v>35</v>
      </c>
      <c r="AD71" s="1">
        <v>4.7300000000000004</v>
      </c>
      <c r="AE71" s="1">
        <v>0.53</v>
      </c>
      <c r="AF71" s="1" t="s">
        <v>164</v>
      </c>
      <c r="AG71" s="1">
        <v>2.31</v>
      </c>
      <c r="AH71" s="1">
        <v>7.0000000000000007E-2</v>
      </c>
      <c r="AI71" s="1" t="s">
        <v>168</v>
      </c>
      <c r="AJ71" s="1">
        <v>2.98</v>
      </c>
      <c r="AK71" s="1">
        <v>0.85</v>
      </c>
      <c r="AL71" s="1" t="s">
        <v>164</v>
      </c>
      <c r="AM71" s="1">
        <v>1.71</v>
      </c>
      <c r="AN71" s="1">
        <v>0.44</v>
      </c>
      <c r="AO71" s="1" t="s">
        <v>168</v>
      </c>
      <c r="AP71" s="1">
        <v>1.9</v>
      </c>
      <c r="AQ71" s="1">
        <v>0.44</v>
      </c>
      <c r="AR71" s="1" t="s">
        <v>164</v>
      </c>
      <c r="AS71" s="1">
        <v>0.92</v>
      </c>
      <c r="AT71" s="1">
        <v>0.04</v>
      </c>
      <c r="AU71" s="1" t="s">
        <v>168</v>
      </c>
      <c r="AV71" s="1">
        <v>-0.16</v>
      </c>
      <c r="AW71" s="1">
        <v>0.02</v>
      </c>
      <c r="AX71" s="1" t="s">
        <v>169</v>
      </c>
    </row>
    <row r="72" spans="1:77" ht="45" customHeight="1" x14ac:dyDescent="0.2">
      <c r="A72" s="1" t="s">
        <v>340</v>
      </c>
      <c r="B72" s="1" t="s">
        <v>341</v>
      </c>
      <c r="C72" s="1">
        <v>2012</v>
      </c>
      <c r="D72" s="8" t="s">
        <v>342</v>
      </c>
      <c r="E72" s="1" t="s">
        <v>85</v>
      </c>
      <c r="F72" s="1" t="s">
        <v>85</v>
      </c>
      <c r="G72" s="1" t="s">
        <v>334</v>
      </c>
      <c r="H72" s="1" t="s">
        <v>343</v>
      </c>
      <c r="I72" s="1" t="s">
        <v>403</v>
      </c>
      <c r="J72" s="1" t="s">
        <v>433</v>
      </c>
      <c r="K72" s="1" t="s">
        <v>344</v>
      </c>
      <c r="L72" s="1" t="s">
        <v>387</v>
      </c>
      <c r="M72" s="1" t="s">
        <v>390</v>
      </c>
      <c r="O72" s="1">
        <v>5</v>
      </c>
      <c r="P72" s="1">
        <v>18</v>
      </c>
      <c r="Q72" s="1">
        <v>500</v>
      </c>
      <c r="R72" s="1">
        <v>1600</v>
      </c>
      <c r="AB72" s="1" t="s">
        <v>79</v>
      </c>
      <c r="AC72" s="2" t="s">
        <v>35</v>
      </c>
      <c r="AD72" s="1">
        <v>525</v>
      </c>
      <c r="AE72" s="1">
        <v>37</v>
      </c>
      <c r="AF72" s="1" t="s">
        <v>166</v>
      </c>
      <c r="AG72" s="1">
        <v>1.96</v>
      </c>
      <c r="AH72" s="1">
        <v>0.02</v>
      </c>
      <c r="AI72" s="1" t="s">
        <v>168</v>
      </c>
      <c r="AJ72" s="1">
        <v>1.49</v>
      </c>
      <c r="AK72" s="1">
        <v>0.03</v>
      </c>
      <c r="AL72" s="1" t="s">
        <v>169</v>
      </c>
      <c r="AM72" s="1">
        <v>-0.01</v>
      </c>
      <c r="AN72" s="1">
        <v>0.04</v>
      </c>
      <c r="AO72" s="1" t="s">
        <v>177</v>
      </c>
      <c r="AP72" s="1">
        <v>0.22</v>
      </c>
      <c r="AQ72" s="1">
        <v>0.34</v>
      </c>
      <c r="AR72" s="1" t="s">
        <v>169</v>
      </c>
    </row>
    <row r="73" spans="1:77" ht="45" customHeight="1" x14ac:dyDescent="0.2">
      <c r="A73" s="1" t="s">
        <v>345</v>
      </c>
      <c r="B73" s="1" t="s">
        <v>346</v>
      </c>
      <c r="C73" s="1">
        <v>2014</v>
      </c>
      <c r="D73" s="8" t="s">
        <v>347</v>
      </c>
      <c r="E73" s="1" t="s">
        <v>85</v>
      </c>
      <c r="F73" s="1" t="s">
        <v>85</v>
      </c>
      <c r="G73" s="1" t="s">
        <v>288</v>
      </c>
      <c r="H73" s="1" t="s">
        <v>348</v>
      </c>
      <c r="I73" s="1" t="s">
        <v>400</v>
      </c>
      <c r="J73" s="1" t="s">
        <v>435</v>
      </c>
      <c r="K73" s="1" t="s">
        <v>349</v>
      </c>
      <c r="L73" s="1" t="s">
        <v>387</v>
      </c>
      <c r="M73" s="1" t="s">
        <v>391</v>
      </c>
      <c r="O73" s="1">
        <v>1E-3</v>
      </c>
      <c r="P73" s="1">
        <v>10</v>
      </c>
      <c r="Q73" s="1">
        <v>473</v>
      </c>
      <c r="R73" s="1">
        <v>2000</v>
      </c>
      <c r="S73" s="1">
        <v>0</v>
      </c>
      <c r="T73" s="1">
        <v>1500</v>
      </c>
      <c r="V73" s="1" t="s">
        <v>352</v>
      </c>
      <c r="W73" s="1" t="s">
        <v>73</v>
      </c>
      <c r="AC73" s="2" t="s">
        <v>384</v>
      </c>
      <c r="AD73" s="1">
        <v>5.92</v>
      </c>
      <c r="AE73" s="1">
        <v>1.99</v>
      </c>
      <c r="AF73" s="1" t="s">
        <v>164</v>
      </c>
      <c r="AG73" s="1">
        <v>2.7039599999999999</v>
      </c>
      <c r="AH73" s="1">
        <v>0.49727999999999994</v>
      </c>
      <c r="AI73" s="1" t="s">
        <v>168</v>
      </c>
      <c r="AJ73" s="1">
        <v>2.19</v>
      </c>
      <c r="AK73" s="1">
        <v>1.0900000000000001</v>
      </c>
      <c r="AL73" s="1" t="s">
        <v>164</v>
      </c>
      <c r="AM73" s="1">
        <v>1.5125599999999999</v>
      </c>
      <c r="AN73" s="1">
        <v>0.27971999999999997</v>
      </c>
      <c r="AO73" s="1" t="s">
        <v>168</v>
      </c>
      <c r="AP73" s="1">
        <v>-1.28</v>
      </c>
      <c r="AQ73" s="1">
        <v>0.56999999999999995</v>
      </c>
      <c r="AR73" s="1" t="s">
        <v>164</v>
      </c>
      <c r="AS73" s="1">
        <v>0.95311999999999997</v>
      </c>
      <c r="AT73" s="1">
        <v>9.323999999999999E-2</v>
      </c>
      <c r="AU73" s="1" t="s">
        <v>168</v>
      </c>
      <c r="AV73" s="1">
        <v>3.0976400000000001E-2</v>
      </c>
      <c r="AW73" s="1">
        <v>7.1483999999999992E-3</v>
      </c>
    </row>
    <row r="74" spans="1:77" ht="45" customHeight="1" x14ac:dyDescent="0.2">
      <c r="A74" s="1" t="s">
        <v>345</v>
      </c>
      <c r="B74" s="1" t="s">
        <v>346</v>
      </c>
      <c r="C74" s="1">
        <v>2014</v>
      </c>
      <c r="D74" s="8" t="s">
        <v>347</v>
      </c>
      <c r="E74" s="1" t="s">
        <v>85</v>
      </c>
      <c r="F74" s="1" t="s">
        <v>85</v>
      </c>
      <c r="G74" s="1" t="s">
        <v>288</v>
      </c>
      <c r="H74" s="1" t="s">
        <v>348</v>
      </c>
      <c r="I74" s="1" t="s">
        <v>400</v>
      </c>
      <c r="J74" s="1" t="s">
        <v>435</v>
      </c>
      <c r="K74" s="1" t="s">
        <v>350</v>
      </c>
      <c r="L74" s="1" t="s">
        <v>387</v>
      </c>
      <c r="M74" s="1" t="s">
        <v>391</v>
      </c>
      <c r="O74" s="1">
        <v>1E-3</v>
      </c>
      <c r="P74" s="1">
        <v>10</v>
      </c>
      <c r="Q74" s="1">
        <v>473</v>
      </c>
      <c r="R74" s="1">
        <v>2000</v>
      </c>
      <c r="S74" s="1">
        <v>0</v>
      </c>
      <c r="T74" s="1">
        <v>1500</v>
      </c>
      <c r="V74" s="1" t="s">
        <v>352</v>
      </c>
      <c r="W74" s="1" t="s">
        <v>73</v>
      </c>
      <c r="AC74" s="2" t="s">
        <v>385</v>
      </c>
      <c r="AD74" s="1">
        <v>5.45</v>
      </c>
      <c r="AE74" s="1">
        <v>2.0699999999999998</v>
      </c>
      <c r="AF74" s="1" t="s">
        <v>164</v>
      </c>
      <c r="AG74" s="1">
        <v>2.7764799999999998</v>
      </c>
      <c r="AH74" s="1">
        <v>0.56979999999999997</v>
      </c>
      <c r="AI74" s="1" t="s">
        <v>168</v>
      </c>
      <c r="AJ74" s="1">
        <v>2.38</v>
      </c>
      <c r="AK74" s="1">
        <v>1.1000000000000001</v>
      </c>
      <c r="AL74" s="1" t="s">
        <v>164</v>
      </c>
      <c r="AM74" s="1">
        <v>1.4607599999999998</v>
      </c>
      <c r="AN74" s="1">
        <v>0.21755999999999998</v>
      </c>
      <c r="AO74" s="1" t="s">
        <v>168</v>
      </c>
      <c r="AP74" s="1">
        <v>-0.51</v>
      </c>
      <c r="AQ74" s="1">
        <v>0.99</v>
      </c>
      <c r="AR74" s="1" t="s">
        <v>164</v>
      </c>
      <c r="AS74" s="1">
        <v>0.98419999999999996</v>
      </c>
      <c r="AT74" s="1">
        <v>0.13467999999999999</v>
      </c>
      <c r="AU74" s="1" t="s">
        <v>168</v>
      </c>
      <c r="AV74" s="1">
        <v>1.0670799999999999E-2</v>
      </c>
      <c r="AW74" s="1">
        <v>7.1483999999999992E-3</v>
      </c>
    </row>
    <row r="75" spans="1:77" ht="45" customHeight="1" x14ac:dyDescent="0.2">
      <c r="A75" s="1" t="s">
        <v>345</v>
      </c>
      <c r="B75" s="1" t="s">
        <v>346</v>
      </c>
      <c r="C75" s="1">
        <v>2014</v>
      </c>
      <c r="D75" s="8" t="s">
        <v>347</v>
      </c>
      <c r="E75" s="1" t="s">
        <v>85</v>
      </c>
      <c r="F75" s="1" t="s">
        <v>85</v>
      </c>
      <c r="G75" s="1" t="s">
        <v>288</v>
      </c>
      <c r="H75" s="1" t="s">
        <v>348</v>
      </c>
      <c r="I75" s="1" t="s">
        <v>400</v>
      </c>
      <c r="J75" s="1" t="s">
        <v>435</v>
      </c>
      <c r="K75" s="1" t="s">
        <v>351</v>
      </c>
      <c r="L75" s="1" t="s">
        <v>387</v>
      </c>
      <c r="M75" s="1" t="s">
        <v>391</v>
      </c>
      <c r="O75" s="1">
        <v>1E-3</v>
      </c>
      <c r="P75" s="1">
        <v>10</v>
      </c>
      <c r="Q75" s="1">
        <v>473</v>
      </c>
      <c r="R75" s="1">
        <v>2000</v>
      </c>
      <c r="S75" s="1">
        <v>0</v>
      </c>
      <c r="T75" s="1">
        <v>1500</v>
      </c>
      <c r="V75" s="1" t="s">
        <v>352</v>
      </c>
      <c r="W75" s="1" t="s">
        <v>73</v>
      </c>
      <c r="AC75" s="2" t="s">
        <v>383</v>
      </c>
      <c r="AD75" s="1">
        <v>234</v>
      </c>
      <c r="AE75" s="1">
        <v>1.94</v>
      </c>
      <c r="AF75" s="1" t="s">
        <v>164</v>
      </c>
      <c r="AG75" s="1">
        <v>2.4242399999999997</v>
      </c>
      <c r="AH75" s="1">
        <v>0.48691999999999996</v>
      </c>
      <c r="AI75" s="1" t="s">
        <v>168</v>
      </c>
      <c r="AJ75" s="1">
        <v>2.5099999999999998</v>
      </c>
      <c r="AK75" s="1">
        <v>1.06</v>
      </c>
      <c r="AL75" s="1" t="s">
        <v>164</v>
      </c>
      <c r="AM75" s="1">
        <v>1.5125599999999999</v>
      </c>
      <c r="AN75" s="1">
        <v>0.24863999999999997</v>
      </c>
      <c r="AO75" s="1" t="s">
        <v>168</v>
      </c>
      <c r="AP75" s="1">
        <v>-1.77</v>
      </c>
      <c r="AQ75" s="1">
        <v>0.69</v>
      </c>
      <c r="AR75" s="1" t="s">
        <v>164</v>
      </c>
      <c r="AS75" s="1">
        <v>0.83915999999999991</v>
      </c>
      <c r="AT75" s="1">
        <v>9.323999999999999E-2</v>
      </c>
      <c r="AU75" s="1" t="s">
        <v>168</v>
      </c>
      <c r="AV75" s="1">
        <v>2.3309999999999997E-2</v>
      </c>
      <c r="AW75" s="1">
        <v>6.5267999999999993E-3</v>
      </c>
    </row>
    <row r="76" spans="1:77" ht="45" customHeight="1" x14ac:dyDescent="0.2">
      <c r="A76" s="1" t="s">
        <v>353</v>
      </c>
      <c r="B76" s="1" t="s">
        <v>354</v>
      </c>
      <c r="C76">
        <v>2016</v>
      </c>
      <c r="D76" s="8" t="s">
        <v>355</v>
      </c>
      <c r="E76" s="1" t="s">
        <v>85</v>
      </c>
      <c r="F76" s="1" t="s">
        <v>356</v>
      </c>
      <c r="H76" s="1" t="s">
        <v>371</v>
      </c>
      <c r="I76" s="1" t="s">
        <v>372</v>
      </c>
      <c r="J76" s="1" t="s">
        <v>436</v>
      </c>
      <c r="K76" s="1" t="s">
        <v>358</v>
      </c>
      <c r="L76" s="1" t="s">
        <v>392</v>
      </c>
      <c r="M76" s="1" t="s">
        <v>391</v>
      </c>
      <c r="O76" s="1">
        <v>3.5</v>
      </c>
      <c r="P76" s="1">
        <v>14.9</v>
      </c>
      <c r="Q76">
        <v>1300</v>
      </c>
      <c r="R76" s="1">
        <v>2100</v>
      </c>
      <c r="T76"/>
      <c r="AB76" s="1" t="s">
        <v>189</v>
      </c>
      <c r="AC76" s="2" t="s">
        <v>384</v>
      </c>
      <c r="AD76" s="5">
        <v>110000</v>
      </c>
      <c r="AE76" s="5">
        <v>60000</v>
      </c>
      <c r="AF76" s="1" t="s">
        <v>166</v>
      </c>
      <c r="AG76" s="1">
        <v>1.75</v>
      </c>
      <c r="AH76" s="1">
        <v>0.23</v>
      </c>
      <c r="AI76" s="1" t="s">
        <v>168</v>
      </c>
      <c r="AJ76" s="1">
        <v>18.600000000000001</v>
      </c>
      <c r="AK76" s="1">
        <v>5.6</v>
      </c>
      <c r="AL76" s="1" t="s">
        <v>177</v>
      </c>
      <c r="AM76" s="5">
        <v>1300000</v>
      </c>
      <c r="AN76" s="5">
        <v>520000</v>
      </c>
      <c r="AO76" s="1" t="s">
        <v>166</v>
      </c>
      <c r="AP76" s="1">
        <v>3.05</v>
      </c>
      <c r="AQ76" s="1">
        <v>0.21</v>
      </c>
      <c r="AR76" s="1" t="s">
        <v>168</v>
      </c>
      <c r="AS76" s="1">
        <v>0.3</v>
      </c>
      <c r="AT76" s="1">
        <v>0.3</v>
      </c>
      <c r="AU76" s="1" t="s">
        <v>177</v>
      </c>
    </row>
    <row r="77" spans="1:77" ht="45" customHeight="1" x14ac:dyDescent="0.2">
      <c r="A77" s="1" t="s">
        <v>353</v>
      </c>
      <c r="B77" s="1" t="s">
        <v>354</v>
      </c>
      <c r="C77">
        <v>2016</v>
      </c>
      <c r="D77" s="8" t="s">
        <v>355</v>
      </c>
      <c r="E77" s="1" t="s">
        <v>85</v>
      </c>
      <c r="F77" s="1" t="s">
        <v>356</v>
      </c>
      <c r="H77" s="1" t="s">
        <v>371</v>
      </c>
      <c r="I77" s="1" t="s">
        <v>372</v>
      </c>
      <c r="J77" s="1" t="s">
        <v>436</v>
      </c>
      <c r="K77" s="1" t="s">
        <v>359</v>
      </c>
      <c r="L77" s="1" t="s">
        <v>392</v>
      </c>
      <c r="M77" s="1" t="s">
        <v>391</v>
      </c>
      <c r="O77" s="1">
        <v>3.5</v>
      </c>
      <c r="P77" s="1">
        <v>14.9</v>
      </c>
      <c r="Q77">
        <v>1300</v>
      </c>
      <c r="R77" s="1">
        <v>2100</v>
      </c>
      <c r="AB77" s="1" t="s">
        <v>189</v>
      </c>
      <c r="AC77" s="2" t="s">
        <v>385</v>
      </c>
      <c r="AD77" s="5">
        <v>340000</v>
      </c>
      <c r="AE77" s="5">
        <v>3500</v>
      </c>
      <c r="AF77" s="1" t="s">
        <v>166</v>
      </c>
      <c r="AG77" s="1">
        <v>2.38</v>
      </c>
      <c r="AH77" s="1">
        <v>0.11</v>
      </c>
      <c r="AI77" s="1" t="s">
        <v>168</v>
      </c>
      <c r="AJ77" s="1">
        <v>6.9</v>
      </c>
      <c r="AK77" s="1">
        <v>0.5</v>
      </c>
      <c r="AL77" s="1" t="s">
        <v>177</v>
      </c>
      <c r="AM77" s="5">
        <v>11000</v>
      </c>
      <c r="AN77" s="5">
        <v>4000</v>
      </c>
      <c r="AO77" s="1" t="s">
        <v>166</v>
      </c>
      <c r="AP77" s="1">
        <v>2.23</v>
      </c>
      <c r="AQ77" s="1">
        <v>0.06</v>
      </c>
      <c r="AR77" s="1" t="s">
        <v>168</v>
      </c>
      <c r="AS77" s="1">
        <v>-0.8</v>
      </c>
      <c r="AT77" s="1">
        <v>0.3</v>
      </c>
      <c r="AU77" s="1" t="s">
        <v>177</v>
      </c>
    </row>
    <row r="78" spans="1:77" ht="45" customHeight="1" x14ac:dyDescent="0.2">
      <c r="A78" s="1" t="s">
        <v>353</v>
      </c>
      <c r="B78" s="1" t="s">
        <v>354</v>
      </c>
      <c r="C78">
        <v>2016</v>
      </c>
      <c r="D78" s="8" t="s">
        <v>355</v>
      </c>
      <c r="E78" s="1" t="s">
        <v>85</v>
      </c>
      <c r="F78" s="1" t="s">
        <v>356</v>
      </c>
      <c r="H78" s="1" t="s">
        <v>371</v>
      </c>
      <c r="I78" s="1" t="s">
        <v>372</v>
      </c>
      <c r="J78" s="1" t="s">
        <v>436</v>
      </c>
      <c r="K78" s="1" t="s">
        <v>360</v>
      </c>
      <c r="L78" s="1" t="s">
        <v>392</v>
      </c>
      <c r="M78" s="1" t="s">
        <v>391</v>
      </c>
      <c r="O78" s="1">
        <v>3.5</v>
      </c>
      <c r="P78" s="1">
        <v>14.9</v>
      </c>
      <c r="Q78">
        <v>1300</v>
      </c>
      <c r="R78" s="1">
        <v>2100</v>
      </c>
      <c r="AB78" s="1" t="s">
        <v>189</v>
      </c>
      <c r="AC78" s="2" t="s">
        <v>383</v>
      </c>
      <c r="AD78" s="5">
        <v>10000000</v>
      </c>
      <c r="AE78" s="5">
        <v>1400000</v>
      </c>
      <c r="AF78" s="1" t="s">
        <v>166</v>
      </c>
      <c r="AG78" s="1">
        <v>2.71</v>
      </c>
      <c r="AH78" s="1">
        <v>0.22</v>
      </c>
      <c r="AI78" s="1" t="s">
        <v>168</v>
      </c>
      <c r="AJ78" s="1">
        <v>8.3000000000000007</v>
      </c>
      <c r="AK78" s="1">
        <v>1.7</v>
      </c>
      <c r="AL78" s="1" t="s">
        <v>177</v>
      </c>
      <c r="AM78" s="5">
        <v>1700000</v>
      </c>
      <c r="AN78" s="5">
        <v>190000</v>
      </c>
      <c r="AO78" s="1" t="s">
        <v>166</v>
      </c>
      <c r="AP78" s="1">
        <v>2.93</v>
      </c>
      <c r="AQ78" s="1">
        <v>0.21</v>
      </c>
      <c r="AR78" s="1" t="s">
        <v>168</v>
      </c>
      <c r="AS78" s="1">
        <v>-0.3</v>
      </c>
      <c r="AT78" s="1">
        <v>0.4</v>
      </c>
      <c r="AU78" s="1" t="s">
        <v>177</v>
      </c>
    </row>
    <row r="79" spans="1:77" ht="45" customHeight="1" x14ac:dyDescent="0.2">
      <c r="A79" s="1" t="s">
        <v>363</v>
      </c>
      <c r="B79" s="1" t="s">
        <v>364</v>
      </c>
      <c r="C79" s="1">
        <v>2017</v>
      </c>
      <c r="D79" s="2" t="s">
        <v>362</v>
      </c>
      <c r="E79" s="1" t="s">
        <v>85</v>
      </c>
      <c r="F79" s="1" t="s">
        <v>85</v>
      </c>
      <c r="G79" s="1" t="s">
        <v>194</v>
      </c>
      <c r="H79" s="1" t="s">
        <v>369</v>
      </c>
      <c r="I79" s="1" t="s">
        <v>370</v>
      </c>
      <c r="J79" s="1" t="s">
        <v>437</v>
      </c>
      <c r="K79" s="1" t="s">
        <v>361</v>
      </c>
      <c r="L79" s="1" t="s">
        <v>393</v>
      </c>
      <c r="M79" s="1" t="s">
        <v>391</v>
      </c>
      <c r="N79" s="1">
        <v>2</v>
      </c>
      <c r="Q79" s="1">
        <v>1023</v>
      </c>
      <c r="R79" s="1">
        <v>1173</v>
      </c>
      <c r="T79" s="1">
        <v>74</v>
      </c>
      <c r="V79" s="1" t="s">
        <v>394</v>
      </c>
      <c r="W79" s="1" t="s">
        <v>73</v>
      </c>
      <c r="AB79" s="1" t="s">
        <v>72</v>
      </c>
      <c r="AC79" s="2" t="s">
        <v>384</v>
      </c>
      <c r="AD79" s="1">
        <v>-0.7</v>
      </c>
      <c r="AE79" s="1">
        <v>0.9</v>
      </c>
      <c r="AF79" s="1" t="s">
        <v>164</v>
      </c>
      <c r="AG79" s="1">
        <v>2.3724399999999997</v>
      </c>
      <c r="AH79" s="1">
        <v>0.18647999999999998</v>
      </c>
      <c r="AI79" s="1" t="s">
        <v>168</v>
      </c>
    </row>
    <row r="80" spans="1:77" ht="45" customHeight="1" x14ac:dyDescent="0.2">
      <c r="A80" s="1" t="s">
        <v>363</v>
      </c>
      <c r="B80" s="1" t="s">
        <v>364</v>
      </c>
      <c r="C80" s="1">
        <v>2017</v>
      </c>
      <c r="D80" s="2" t="s">
        <v>362</v>
      </c>
      <c r="E80" s="1" t="s">
        <v>85</v>
      </c>
      <c r="F80" s="1" t="s">
        <v>85</v>
      </c>
      <c r="G80" s="1" t="s">
        <v>194</v>
      </c>
      <c r="H80" s="1" t="s">
        <v>369</v>
      </c>
      <c r="I80" s="1" t="s">
        <v>370</v>
      </c>
      <c r="J80" s="1" t="s">
        <v>437</v>
      </c>
      <c r="K80" s="1" t="s">
        <v>361</v>
      </c>
      <c r="L80" s="1" t="s">
        <v>393</v>
      </c>
      <c r="M80" s="1" t="s">
        <v>391</v>
      </c>
      <c r="N80" s="1">
        <v>2</v>
      </c>
      <c r="Q80" s="1">
        <v>1023</v>
      </c>
      <c r="R80" s="1">
        <v>1173</v>
      </c>
      <c r="T80" s="1">
        <v>74</v>
      </c>
      <c r="V80" s="1" t="s">
        <v>394</v>
      </c>
      <c r="W80" s="1" t="s">
        <v>73</v>
      </c>
      <c r="AB80" s="1" t="s">
        <v>72</v>
      </c>
      <c r="AC80" s="2" t="s">
        <v>385</v>
      </c>
      <c r="AD80" s="1">
        <v>-5</v>
      </c>
      <c r="AE80" s="1">
        <v>0.9</v>
      </c>
      <c r="AF80" s="1" t="s">
        <v>164</v>
      </c>
      <c r="AG80" s="1">
        <v>1.7819199999999999</v>
      </c>
      <c r="AH80" s="1">
        <v>0.19683999999999999</v>
      </c>
      <c r="AI80" s="1" t="s">
        <v>168</v>
      </c>
    </row>
    <row r="81" spans="1:49" ht="45" customHeight="1" x14ac:dyDescent="0.2">
      <c r="A81" s="1" t="s">
        <v>363</v>
      </c>
      <c r="B81" s="1" t="s">
        <v>364</v>
      </c>
      <c r="C81" s="1">
        <v>2017</v>
      </c>
      <c r="D81" s="2" t="s">
        <v>362</v>
      </c>
      <c r="E81" s="1" t="s">
        <v>85</v>
      </c>
      <c r="F81" s="1" t="s">
        <v>85</v>
      </c>
      <c r="G81" s="1" t="s">
        <v>194</v>
      </c>
      <c r="H81" s="1" t="s">
        <v>369</v>
      </c>
      <c r="I81" s="1" t="s">
        <v>370</v>
      </c>
      <c r="J81" s="1" t="s">
        <v>437</v>
      </c>
      <c r="K81" s="1" t="s">
        <v>361</v>
      </c>
      <c r="L81" s="1" t="s">
        <v>393</v>
      </c>
      <c r="M81" s="1" t="s">
        <v>391</v>
      </c>
      <c r="N81" s="1">
        <v>2</v>
      </c>
      <c r="Q81" s="1">
        <v>1023</v>
      </c>
      <c r="R81" s="1">
        <v>1173</v>
      </c>
      <c r="T81" s="1">
        <v>74</v>
      </c>
      <c r="V81" s="1" t="s">
        <v>394</v>
      </c>
      <c r="W81" s="1" t="s">
        <v>73</v>
      </c>
      <c r="AB81" s="1" t="s">
        <v>72</v>
      </c>
      <c r="AC81" s="2" t="s">
        <v>383</v>
      </c>
      <c r="AD81" s="1">
        <v>-3.5</v>
      </c>
      <c r="AE81" s="1">
        <v>0.4</v>
      </c>
      <c r="AF81" s="1" t="s">
        <v>164</v>
      </c>
      <c r="AG81" s="1">
        <v>1.9476799999999999</v>
      </c>
      <c r="AH81" s="1">
        <v>8.2879999999999995E-2</v>
      </c>
      <c r="AI81" s="1" t="s">
        <v>168</v>
      </c>
    </row>
    <row r="82" spans="1:49" ht="45" customHeight="1" x14ac:dyDescent="0.2">
      <c r="A82" s="1" t="s">
        <v>365</v>
      </c>
      <c r="B82" s="1" t="s">
        <v>366</v>
      </c>
      <c r="C82" s="1">
        <v>2019</v>
      </c>
      <c r="D82" s="8" t="s">
        <v>367</v>
      </c>
      <c r="E82" s="1" t="s">
        <v>85</v>
      </c>
      <c r="F82" s="1" t="s">
        <v>85</v>
      </c>
      <c r="G82" s="1" t="s">
        <v>194</v>
      </c>
      <c r="H82" s="1" t="s">
        <v>368</v>
      </c>
      <c r="I82" s="1" t="s">
        <v>373</v>
      </c>
      <c r="J82" s="1" t="s">
        <v>438</v>
      </c>
      <c r="K82" s="1" t="s">
        <v>374</v>
      </c>
      <c r="L82" s="1" t="s">
        <v>393</v>
      </c>
      <c r="M82" s="1" t="s">
        <v>390</v>
      </c>
      <c r="O82" s="1">
        <v>3</v>
      </c>
      <c r="P82" s="1">
        <v>13</v>
      </c>
      <c r="Q82" s="1">
        <v>1000</v>
      </c>
      <c r="R82" s="1">
        <v>1300</v>
      </c>
      <c r="S82" s="1">
        <v>136</v>
      </c>
      <c r="T82" s="1">
        <v>1648</v>
      </c>
      <c r="V82" t="s">
        <v>82</v>
      </c>
      <c r="W82" s="1" t="s">
        <v>73</v>
      </c>
      <c r="AC82" s="2" t="s">
        <v>35</v>
      </c>
      <c r="AD82" s="1">
        <v>-7.4</v>
      </c>
      <c r="AE82" s="1">
        <v>0.8</v>
      </c>
      <c r="AF82" s="1" t="s">
        <v>164</v>
      </c>
      <c r="AG82" s="1">
        <v>0.41</v>
      </c>
      <c r="AH82" s="1">
        <v>0.01</v>
      </c>
      <c r="AI82" s="1" t="s">
        <v>169</v>
      </c>
      <c r="AJ82" s="1">
        <f>120*0.01036</f>
        <v>1.2431999999999999</v>
      </c>
      <c r="AK82" s="1">
        <f>0.01036*17</f>
        <v>0.17612</v>
      </c>
      <c r="AL82" s="1" t="s">
        <v>168</v>
      </c>
    </row>
    <row r="83" spans="1:49" ht="45" customHeight="1" x14ac:dyDescent="0.2">
      <c r="A83" s="1" t="s">
        <v>375</v>
      </c>
      <c r="B83" s="1" t="s">
        <v>376</v>
      </c>
      <c r="C83" s="1">
        <v>2020</v>
      </c>
      <c r="D83" s="8" t="s">
        <v>377</v>
      </c>
      <c r="E83" s="1" t="s">
        <v>85</v>
      </c>
      <c r="F83" s="1" t="s">
        <v>85</v>
      </c>
      <c r="G83" s="1" t="s">
        <v>80</v>
      </c>
      <c r="H83" s="1" t="s">
        <v>379</v>
      </c>
      <c r="I83" s="1" t="s">
        <v>399</v>
      </c>
      <c r="J83" s="1" t="s">
        <v>439</v>
      </c>
      <c r="K83" s="1" t="s">
        <v>380</v>
      </c>
      <c r="L83" s="1" t="s">
        <v>387</v>
      </c>
      <c r="M83" s="1" t="s">
        <v>391</v>
      </c>
      <c r="O83" s="1">
        <v>2</v>
      </c>
      <c r="P83" s="1">
        <v>10</v>
      </c>
      <c r="Q83" s="1">
        <v>1480</v>
      </c>
      <c r="R83" s="1">
        <v>2180</v>
      </c>
      <c r="S83" s="1">
        <v>18</v>
      </c>
      <c r="T83" s="1">
        <v>580</v>
      </c>
      <c r="V83" t="s">
        <v>378</v>
      </c>
      <c r="W83" s="1" t="s">
        <v>73</v>
      </c>
      <c r="AB83" s="1" t="s">
        <v>79</v>
      </c>
      <c r="AC83" s="2" t="s">
        <v>384</v>
      </c>
      <c r="AD83" s="1">
        <v>9.9</v>
      </c>
      <c r="AE83" s="1">
        <v>0.5</v>
      </c>
      <c r="AF83" s="1" t="s">
        <v>164</v>
      </c>
      <c r="AG83" s="1">
        <v>1.3</v>
      </c>
      <c r="AH83" s="1">
        <v>0.2</v>
      </c>
      <c r="AI83" s="1" t="s">
        <v>169</v>
      </c>
      <c r="AJ83" s="1">
        <v>4.4012200000000004</v>
      </c>
      <c r="AK83" s="1">
        <v>0.19590000000000002</v>
      </c>
      <c r="AL83" s="1" t="s">
        <v>168</v>
      </c>
      <c r="AM83" s="1">
        <v>4.2</v>
      </c>
      <c r="AN83" s="1">
        <v>0.4</v>
      </c>
      <c r="AO83" s="1" t="s">
        <v>177</v>
      </c>
      <c r="AP83" s="1">
        <v>1.5</v>
      </c>
      <c r="AQ83" s="1">
        <v>0.2</v>
      </c>
      <c r="AR83" s="1" t="s">
        <v>164</v>
      </c>
      <c r="AS83" s="1">
        <v>1.5280200000000002</v>
      </c>
      <c r="AT83" s="1">
        <v>0.16978000000000001</v>
      </c>
      <c r="AU83" s="1" t="s">
        <v>168</v>
      </c>
      <c r="AV83" s="1">
        <v>0.5</v>
      </c>
      <c r="AW83" s="1">
        <v>0.7</v>
      </c>
    </row>
    <row r="84" spans="1:49" ht="45" customHeight="1" x14ac:dyDescent="0.2">
      <c r="A84" s="1" t="s">
        <v>375</v>
      </c>
      <c r="B84" s="1" t="s">
        <v>376</v>
      </c>
      <c r="C84" s="1">
        <v>2020</v>
      </c>
      <c r="D84" s="8" t="s">
        <v>377</v>
      </c>
      <c r="E84" s="1" t="s">
        <v>85</v>
      </c>
      <c r="F84" s="1" t="s">
        <v>85</v>
      </c>
      <c r="G84" s="1" t="s">
        <v>80</v>
      </c>
      <c r="H84" s="1" t="s">
        <v>379</v>
      </c>
      <c r="I84" s="1" t="s">
        <v>399</v>
      </c>
      <c r="J84" s="1" t="s">
        <v>439</v>
      </c>
      <c r="K84" s="1" t="s">
        <v>381</v>
      </c>
      <c r="L84" s="1" t="s">
        <v>387</v>
      </c>
      <c r="M84" s="1" t="s">
        <v>391</v>
      </c>
      <c r="O84" s="1">
        <v>2</v>
      </c>
      <c r="P84" s="1">
        <v>10</v>
      </c>
      <c r="Q84" s="1">
        <v>1480</v>
      </c>
      <c r="R84" s="1">
        <v>2180</v>
      </c>
      <c r="S84" s="1">
        <v>18</v>
      </c>
      <c r="T84" s="1">
        <v>580</v>
      </c>
      <c r="V84" t="s">
        <v>378</v>
      </c>
      <c r="W84" s="1" t="s">
        <v>73</v>
      </c>
      <c r="AB84" s="1" t="s">
        <v>79</v>
      </c>
      <c r="AC84" s="2" t="s">
        <v>385</v>
      </c>
      <c r="AD84" s="1">
        <v>11.6</v>
      </c>
      <c r="AE84" s="1">
        <v>0.4</v>
      </c>
      <c r="AF84" s="1" t="s">
        <v>164</v>
      </c>
      <c r="AG84" s="1">
        <v>1.3</v>
      </c>
      <c r="AH84" s="1">
        <v>0.2</v>
      </c>
      <c r="AI84" s="1" t="s">
        <v>169</v>
      </c>
      <c r="AJ84" s="1">
        <v>5.1717599999999999</v>
      </c>
      <c r="AK84" s="1">
        <v>0.32650000000000001</v>
      </c>
      <c r="AL84" s="1" t="s">
        <v>168</v>
      </c>
      <c r="AM84" s="1">
        <v>3.2</v>
      </c>
      <c r="AN84" s="1">
        <v>0.2</v>
      </c>
      <c r="AO84" s="1" t="s">
        <v>177</v>
      </c>
      <c r="AP84" s="1">
        <v>2.7</v>
      </c>
      <c r="AQ84" s="1">
        <v>0.2</v>
      </c>
      <c r="AR84" s="1" t="s">
        <v>164</v>
      </c>
      <c r="AS84" s="1">
        <v>2.1287799999999999</v>
      </c>
      <c r="AT84" s="1">
        <v>0.32650000000000001</v>
      </c>
      <c r="AU84" s="1" t="s">
        <v>168</v>
      </c>
      <c r="AV84" s="1">
        <v>-0.2</v>
      </c>
      <c r="AW84" s="1">
        <v>0.2</v>
      </c>
    </row>
    <row r="85" spans="1:49" ht="45" customHeight="1" x14ac:dyDescent="0.2">
      <c r="A85" s="1" t="s">
        <v>375</v>
      </c>
      <c r="B85" s="1" t="s">
        <v>376</v>
      </c>
      <c r="C85" s="1">
        <v>2020</v>
      </c>
      <c r="D85" s="8" t="s">
        <v>377</v>
      </c>
      <c r="E85" s="1" t="s">
        <v>85</v>
      </c>
      <c r="F85" s="1" t="s">
        <v>85</v>
      </c>
      <c r="G85" s="1" t="s">
        <v>80</v>
      </c>
      <c r="H85" s="1" t="s">
        <v>379</v>
      </c>
      <c r="I85" s="1" t="s">
        <v>399</v>
      </c>
      <c r="J85" s="1" t="s">
        <v>439</v>
      </c>
      <c r="K85" s="1" t="s">
        <v>382</v>
      </c>
      <c r="L85" s="1" t="s">
        <v>387</v>
      </c>
      <c r="M85" s="1" t="s">
        <v>391</v>
      </c>
      <c r="O85" s="1">
        <v>2</v>
      </c>
      <c r="P85" s="1">
        <v>10</v>
      </c>
      <c r="Q85" s="1">
        <v>1480</v>
      </c>
      <c r="R85" s="1">
        <v>2180</v>
      </c>
      <c r="S85" s="1">
        <v>18</v>
      </c>
      <c r="T85" s="1">
        <v>580</v>
      </c>
      <c r="V85" t="s">
        <v>378</v>
      </c>
      <c r="W85" s="1" t="s">
        <v>73</v>
      </c>
      <c r="AB85" s="1" t="s">
        <v>79</v>
      </c>
      <c r="AC85" s="2" t="s">
        <v>383</v>
      </c>
      <c r="AD85" s="1">
        <v>11.8</v>
      </c>
      <c r="AE85" s="1">
        <v>0.4</v>
      </c>
      <c r="AF85" s="1" t="s">
        <v>164</v>
      </c>
      <c r="AG85" s="1">
        <v>1.3</v>
      </c>
      <c r="AH85" s="1">
        <v>0.2</v>
      </c>
      <c r="AI85" s="1" t="s">
        <v>169</v>
      </c>
      <c r="AJ85" s="1">
        <v>5.0281000000000002</v>
      </c>
      <c r="AK85" s="1">
        <v>0.19590000000000002</v>
      </c>
      <c r="AL85" s="1" t="s">
        <v>168</v>
      </c>
      <c r="AM85" s="1">
        <v>4.0999999999999996</v>
      </c>
      <c r="AN85" s="1">
        <v>0.4</v>
      </c>
      <c r="AO85" s="1" t="s">
        <v>177</v>
      </c>
      <c r="AP85" s="1">
        <v>2.7</v>
      </c>
      <c r="AQ85" s="1">
        <v>0.2</v>
      </c>
      <c r="AR85" s="1" t="s">
        <v>164</v>
      </c>
      <c r="AS85" s="1">
        <v>1.81534</v>
      </c>
      <c r="AT85" s="1">
        <v>0.16978000000000001</v>
      </c>
      <c r="AU85" s="1" t="s">
        <v>168</v>
      </c>
      <c r="AV85" s="1">
        <v>0.5</v>
      </c>
      <c r="AW85" s="1">
        <v>0.7</v>
      </c>
    </row>
    <row r="86" spans="1:49" ht="45" customHeight="1" x14ac:dyDescent="0.2">
      <c r="A86" s="10" t="s">
        <v>441</v>
      </c>
      <c r="B86" s="1" t="s">
        <v>442</v>
      </c>
      <c r="C86" s="1">
        <v>2012</v>
      </c>
      <c r="D86" s="1" t="s">
        <v>443</v>
      </c>
      <c r="E86" s="1" t="s">
        <v>85</v>
      </c>
      <c r="F86" s="1" t="s">
        <v>85</v>
      </c>
      <c r="G86" s="1" t="s">
        <v>80</v>
      </c>
      <c r="H86" s="1" t="s">
        <v>91</v>
      </c>
      <c r="I86" s="1" t="s">
        <v>15</v>
      </c>
      <c r="J86" s="11" t="s">
        <v>461</v>
      </c>
      <c r="K86" s="1" t="s">
        <v>462</v>
      </c>
      <c r="L86" s="1" t="s">
        <v>387</v>
      </c>
      <c r="M86" s="1" t="s">
        <v>391</v>
      </c>
      <c r="N86" s="1">
        <v>0.1</v>
      </c>
      <c r="Q86" s="1">
        <v>473.15</v>
      </c>
      <c r="R86" s="1">
        <v>1073.1500000000001</v>
      </c>
      <c r="S86" s="1">
        <v>35</v>
      </c>
      <c r="T86" s="1">
        <v>40</v>
      </c>
      <c r="V86" t="s">
        <v>447</v>
      </c>
      <c r="W86" s="1" t="s">
        <v>73</v>
      </c>
      <c r="AB86" s="1" t="s">
        <v>72</v>
      </c>
      <c r="AC86" s="2" t="s">
        <v>384</v>
      </c>
      <c r="AD86" s="1">
        <v>0.93</v>
      </c>
      <c r="AE86" s="1">
        <v>0.26</v>
      </c>
      <c r="AF86" s="1" t="s">
        <v>164</v>
      </c>
      <c r="AG86" s="1">
        <v>0.95311999999999997</v>
      </c>
      <c r="AH86" s="1">
        <v>4.1439999999999998E-2</v>
      </c>
      <c r="AI86" s="1" t="s">
        <v>168</v>
      </c>
    </row>
    <row r="87" spans="1:49" ht="45" customHeight="1" x14ac:dyDescent="0.2">
      <c r="A87" s="10" t="s">
        <v>441</v>
      </c>
      <c r="B87" s="1" t="s">
        <v>442</v>
      </c>
      <c r="C87" s="1">
        <v>2012</v>
      </c>
      <c r="D87" s="1" t="s">
        <v>443</v>
      </c>
      <c r="E87" s="1" t="s">
        <v>85</v>
      </c>
      <c r="F87" s="1" t="s">
        <v>85</v>
      </c>
      <c r="G87" s="1" t="s">
        <v>80</v>
      </c>
      <c r="H87" s="1" t="s">
        <v>91</v>
      </c>
      <c r="I87" s="1" t="s">
        <v>15</v>
      </c>
      <c r="J87" s="11" t="s">
        <v>461</v>
      </c>
      <c r="K87" s="1" t="s">
        <v>463</v>
      </c>
      <c r="L87" s="1" t="s">
        <v>387</v>
      </c>
      <c r="M87" s="1" t="s">
        <v>391</v>
      </c>
      <c r="N87" s="1">
        <v>0.1</v>
      </c>
      <c r="Q87" s="1">
        <v>473.15</v>
      </c>
      <c r="R87" s="1">
        <v>1073.1500000000001</v>
      </c>
      <c r="S87" s="1">
        <v>35</v>
      </c>
      <c r="T87" s="1">
        <v>40</v>
      </c>
      <c r="V87" t="s">
        <v>447</v>
      </c>
      <c r="W87" s="1" t="s">
        <v>73</v>
      </c>
      <c r="AB87" s="1" t="s">
        <v>72</v>
      </c>
      <c r="AC87" s="2" t="s">
        <v>385</v>
      </c>
      <c r="AD87" s="1">
        <v>0.93</v>
      </c>
      <c r="AE87" s="1">
        <v>0.52</v>
      </c>
      <c r="AF87" s="1" t="s">
        <v>164</v>
      </c>
      <c r="AG87" s="1">
        <v>0.95311999999999997</v>
      </c>
      <c r="AH87" s="1">
        <v>7.2520000000000001E-2</v>
      </c>
      <c r="AI87" s="1" t="s">
        <v>168</v>
      </c>
    </row>
    <row r="88" spans="1:49" ht="45" customHeight="1" x14ac:dyDescent="0.2">
      <c r="A88" s="10" t="s">
        <v>441</v>
      </c>
      <c r="B88" s="1" t="s">
        <v>442</v>
      </c>
      <c r="C88" s="1">
        <v>2012</v>
      </c>
      <c r="D88" s="1" t="s">
        <v>443</v>
      </c>
      <c r="E88" s="1" t="s">
        <v>85</v>
      </c>
      <c r="F88" s="1" t="s">
        <v>85</v>
      </c>
      <c r="G88" s="1" t="s">
        <v>80</v>
      </c>
      <c r="H88" s="1" t="s">
        <v>91</v>
      </c>
      <c r="I88" s="1" t="s">
        <v>15</v>
      </c>
      <c r="J88" s="11" t="s">
        <v>461</v>
      </c>
      <c r="K88" s="1" t="s">
        <v>464</v>
      </c>
      <c r="L88" s="1" t="s">
        <v>387</v>
      </c>
      <c r="M88" s="1" t="s">
        <v>391</v>
      </c>
      <c r="N88" s="1">
        <v>0.1</v>
      </c>
      <c r="Q88" s="1">
        <v>473.15</v>
      </c>
      <c r="R88" s="1">
        <v>1073.1500000000001</v>
      </c>
      <c r="S88" s="1">
        <v>35</v>
      </c>
      <c r="T88" s="1">
        <v>40</v>
      </c>
      <c r="V88" t="s">
        <v>447</v>
      </c>
      <c r="W88" s="1" t="s">
        <v>73</v>
      </c>
      <c r="AB88" s="1" t="s">
        <v>72</v>
      </c>
      <c r="AC88" s="2" t="s">
        <v>383</v>
      </c>
      <c r="AD88" s="1">
        <v>0.38</v>
      </c>
      <c r="AE88" s="1">
        <v>0.47</v>
      </c>
      <c r="AF88" s="1" t="s">
        <v>164</v>
      </c>
      <c r="AG88" s="1">
        <v>0.8702399999999999</v>
      </c>
      <c r="AH88" s="1">
        <v>6.2159999999999993E-2</v>
      </c>
      <c r="AI88" s="1" t="s">
        <v>168</v>
      </c>
    </row>
    <row r="89" spans="1:49" ht="45" customHeight="1" x14ac:dyDescent="0.2">
      <c r="A89" s="10" t="s">
        <v>441</v>
      </c>
      <c r="B89" s="1" t="s">
        <v>442</v>
      </c>
      <c r="C89" s="1">
        <v>2012</v>
      </c>
      <c r="D89" s="1" t="s">
        <v>443</v>
      </c>
      <c r="E89" s="1" t="s">
        <v>39</v>
      </c>
      <c r="F89" s="1" t="s">
        <v>39</v>
      </c>
      <c r="G89" s="1" t="s">
        <v>80</v>
      </c>
      <c r="H89" s="1" t="s">
        <v>91</v>
      </c>
      <c r="I89" s="1" t="s">
        <v>15</v>
      </c>
      <c r="J89" s="11" t="s">
        <v>461</v>
      </c>
      <c r="K89" s="1" t="s">
        <v>465</v>
      </c>
      <c r="L89" s="1" t="s">
        <v>387</v>
      </c>
      <c r="M89" s="1" t="s">
        <v>391</v>
      </c>
      <c r="N89" s="1">
        <v>0.1</v>
      </c>
      <c r="Q89" s="1">
        <v>473.15</v>
      </c>
      <c r="R89" s="1">
        <v>1073.1500000000001</v>
      </c>
      <c r="S89" s="1">
        <v>655</v>
      </c>
      <c r="T89" s="1">
        <v>690</v>
      </c>
      <c r="V89" s="1" t="s">
        <v>448</v>
      </c>
      <c r="W89" s="1" t="s">
        <v>73</v>
      </c>
      <c r="AB89" s="1" t="s">
        <v>72</v>
      </c>
      <c r="AC89" s="2" t="s">
        <v>384</v>
      </c>
      <c r="AD89" s="1">
        <v>0.71</v>
      </c>
      <c r="AE89" s="1">
        <v>7.0000000000000007E-2</v>
      </c>
      <c r="AF89" s="1" t="s">
        <v>164</v>
      </c>
      <c r="AG89" s="1">
        <v>0.6734</v>
      </c>
      <c r="AH89" s="1">
        <v>1.0359999999999999E-2</v>
      </c>
      <c r="AI89" s="1" t="s">
        <v>168</v>
      </c>
    </row>
    <row r="90" spans="1:49" ht="45" customHeight="1" x14ac:dyDescent="0.2">
      <c r="A90" s="10" t="s">
        <v>441</v>
      </c>
      <c r="B90" s="1" t="s">
        <v>442</v>
      </c>
      <c r="C90" s="1">
        <v>2012</v>
      </c>
      <c r="D90" s="1" t="s">
        <v>443</v>
      </c>
      <c r="E90" s="1" t="s">
        <v>39</v>
      </c>
      <c r="F90" s="1" t="s">
        <v>39</v>
      </c>
      <c r="G90" s="1" t="s">
        <v>80</v>
      </c>
      <c r="H90" s="1" t="s">
        <v>91</v>
      </c>
      <c r="I90" s="1" t="s">
        <v>15</v>
      </c>
      <c r="J90" s="11" t="s">
        <v>461</v>
      </c>
      <c r="K90" s="1" t="s">
        <v>466</v>
      </c>
      <c r="L90" s="1" t="s">
        <v>387</v>
      </c>
      <c r="M90" s="1" t="s">
        <v>391</v>
      </c>
      <c r="N90" s="1">
        <v>0.1</v>
      </c>
      <c r="Q90" s="1">
        <v>473.15</v>
      </c>
      <c r="R90" s="1">
        <v>1073.1500000000001</v>
      </c>
      <c r="S90" s="1">
        <v>655</v>
      </c>
      <c r="T90" s="1">
        <v>690</v>
      </c>
      <c r="V90" s="1" t="s">
        <v>448</v>
      </c>
      <c r="W90" s="1" t="s">
        <v>73</v>
      </c>
      <c r="AB90" s="1" t="s">
        <v>72</v>
      </c>
      <c r="AC90" s="2" t="s">
        <v>385</v>
      </c>
      <c r="AD90" s="1">
        <v>0.7</v>
      </c>
      <c r="AE90" s="1">
        <v>7.0000000000000007E-2</v>
      </c>
      <c r="AF90" s="1" t="s">
        <v>164</v>
      </c>
      <c r="AG90" s="1">
        <v>0.65267999999999993</v>
      </c>
      <c r="AH90" s="1">
        <v>1.0359999999999999E-2</v>
      </c>
      <c r="AI90" s="1" t="s">
        <v>168</v>
      </c>
    </row>
    <row r="91" spans="1:49" ht="45" customHeight="1" x14ac:dyDescent="0.2">
      <c r="A91" s="10" t="s">
        <v>441</v>
      </c>
      <c r="B91" s="1" t="s">
        <v>442</v>
      </c>
      <c r="C91" s="1">
        <v>2012</v>
      </c>
      <c r="D91" s="1" t="s">
        <v>443</v>
      </c>
      <c r="E91" s="1" t="s">
        <v>39</v>
      </c>
      <c r="F91" s="1" t="s">
        <v>39</v>
      </c>
      <c r="G91" s="1" t="s">
        <v>80</v>
      </c>
      <c r="H91" s="1" t="s">
        <v>91</v>
      </c>
      <c r="I91" s="1" t="s">
        <v>15</v>
      </c>
      <c r="J91" s="11" t="s">
        <v>461</v>
      </c>
      <c r="K91" s="1" t="s">
        <v>467</v>
      </c>
      <c r="L91" s="1" t="s">
        <v>387</v>
      </c>
      <c r="M91" s="1" t="s">
        <v>391</v>
      </c>
      <c r="N91" s="1">
        <v>0.1</v>
      </c>
      <c r="Q91" s="1">
        <v>473.15</v>
      </c>
      <c r="R91" s="1">
        <v>1073.1500000000001</v>
      </c>
      <c r="S91" s="1">
        <v>655</v>
      </c>
      <c r="T91" s="1">
        <v>690</v>
      </c>
      <c r="V91" s="1" t="s">
        <v>448</v>
      </c>
      <c r="W91" s="1" t="s">
        <v>73</v>
      </c>
      <c r="AB91" s="1" t="s">
        <v>72</v>
      </c>
      <c r="AC91" s="2" t="s">
        <v>383</v>
      </c>
      <c r="AD91" s="1">
        <v>0.57999999999999996</v>
      </c>
      <c r="AE91" s="1">
        <v>0.08</v>
      </c>
      <c r="AF91" s="1" t="s">
        <v>164</v>
      </c>
      <c r="AG91" s="1">
        <v>0.64232</v>
      </c>
      <c r="AH91" s="1">
        <v>1.0359999999999999E-2</v>
      </c>
      <c r="AI91" s="1" t="s">
        <v>168</v>
      </c>
    </row>
    <row r="92" spans="1:49" ht="45" customHeight="1" x14ac:dyDescent="0.2">
      <c r="A92" s="10" t="s">
        <v>441</v>
      </c>
      <c r="B92" s="1" t="s">
        <v>442</v>
      </c>
      <c r="C92" s="1">
        <v>2012</v>
      </c>
      <c r="D92" s="1" t="s">
        <v>443</v>
      </c>
      <c r="E92" s="1" t="s">
        <v>95</v>
      </c>
      <c r="F92" s="1" t="s">
        <v>95</v>
      </c>
      <c r="G92" s="1" t="s">
        <v>80</v>
      </c>
      <c r="H92" s="1" t="s">
        <v>91</v>
      </c>
      <c r="I92" s="1" t="s">
        <v>15</v>
      </c>
      <c r="J92" s="11" t="s">
        <v>461</v>
      </c>
      <c r="K92" s="1" t="s">
        <v>468</v>
      </c>
      <c r="L92" s="1" t="s">
        <v>387</v>
      </c>
      <c r="M92" s="1" t="s">
        <v>391</v>
      </c>
      <c r="N92" s="1">
        <v>0.1</v>
      </c>
      <c r="Q92" s="1">
        <v>473.15</v>
      </c>
      <c r="R92" s="1">
        <v>1073.1500000000001</v>
      </c>
      <c r="S92" s="1">
        <v>95</v>
      </c>
      <c r="T92" s="1">
        <v>110</v>
      </c>
      <c r="V92" s="1" t="s">
        <v>449</v>
      </c>
      <c r="W92" s="1" t="s">
        <v>73</v>
      </c>
      <c r="AB92" s="1" t="s">
        <v>72</v>
      </c>
      <c r="AC92" s="2" t="s">
        <v>384</v>
      </c>
      <c r="AD92" s="1">
        <v>2.85</v>
      </c>
      <c r="AE92" s="1">
        <v>0.24</v>
      </c>
      <c r="AF92" s="1" t="s">
        <v>164</v>
      </c>
      <c r="AG92" s="1">
        <v>1.28464</v>
      </c>
      <c r="AH92" s="1">
        <v>4.1439999999999998E-2</v>
      </c>
      <c r="AI92" s="1" t="s">
        <v>168</v>
      </c>
    </row>
    <row r="93" spans="1:49" ht="45" customHeight="1" x14ac:dyDescent="0.2">
      <c r="A93" s="10" t="s">
        <v>441</v>
      </c>
      <c r="B93" s="1" t="s">
        <v>442</v>
      </c>
      <c r="C93" s="1">
        <v>2012</v>
      </c>
      <c r="D93" s="1" t="s">
        <v>443</v>
      </c>
      <c r="E93" s="1" t="s">
        <v>95</v>
      </c>
      <c r="F93" s="1" t="s">
        <v>95</v>
      </c>
      <c r="G93" s="1" t="s">
        <v>80</v>
      </c>
      <c r="H93" s="1" t="s">
        <v>91</v>
      </c>
      <c r="I93" s="1" t="s">
        <v>15</v>
      </c>
      <c r="J93" s="11" t="s">
        <v>461</v>
      </c>
      <c r="K93" s="1" t="s">
        <v>469</v>
      </c>
      <c r="L93" s="1" t="s">
        <v>387</v>
      </c>
      <c r="M93" s="1" t="s">
        <v>391</v>
      </c>
      <c r="N93" s="1">
        <v>0.1</v>
      </c>
      <c r="Q93" s="1">
        <v>473.15</v>
      </c>
      <c r="R93" s="1">
        <v>1073.1500000000001</v>
      </c>
      <c r="S93" s="1">
        <v>95</v>
      </c>
      <c r="T93" s="1">
        <v>110</v>
      </c>
      <c r="V93" s="1" t="s">
        <v>449</v>
      </c>
      <c r="W93" s="1" t="s">
        <v>73</v>
      </c>
      <c r="AB93" s="1" t="s">
        <v>72</v>
      </c>
      <c r="AC93" s="2" t="s">
        <v>385</v>
      </c>
      <c r="AD93" s="1">
        <v>3.97</v>
      </c>
      <c r="AE93" s="1">
        <v>0.22</v>
      </c>
      <c r="AF93" s="1" t="s">
        <v>164</v>
      </c>
      <c r="AG93" s="1">
        <v>1.3468</v>
      </c>
      <c r="AH93" s="1">
        <v>4.1439999999999998E-2</v>
      </c>
      <c r="AI93" s="1" t="s">
        <v>168</v>
      </c>
    </row>
    <row r="94" spans="1:49" ht="45" customHeight="1" x14ac:dyDescent="0.2">
      <c r="A94" s="10" t="s">
        <v>441</v>
      </c>
      <c r="B94" s="1" t="s">
        <v>442</v>
      </c>
      <c r="C94" s="1">
        <v>2012</v>
      </c>
      <c r="D94" s="1" t="s">
        <v>443</v>
      </c>
      <c r="E94" s="1" t="s">
        <v>95</v>
      </c>
      <c r="F94" s="1" t="s">
        <v>95</v>
      </c>
      <c r="G94" s="1" t="s">
        <v>80</v>
      </c>
      <c r="H94" s="1" t="s">
        <v>91</v>
      </c>
      <c r="I94" s="1" t="s">
        <v>15</v>
      </c>
      <c r="J94" s="11" t="s">
        <v>461</v>
      </c>
      <c r="K94" s="1" t="s">
        <v>470</v>
      </c>
      <c r="L94" s="1" t="s">
        <v>387</v>
      </c>
      <c r="M94" s="1" t="s">
        <v>391</v>
      </c>
      <c r="N94" s="1">
        <v>0.1</v>
      </c>
      <c r="Q94" s="1">
        <v>473.15</v>
      </c>
      <c r="R94" s="1">
        <v>1073.1500000000001</v>
      </c>
      <c r="S94" s="1">
        <v>95</v>
      </c>
      <c r="T94" s="1">
        <v>110</v>
      </c>
      <c r="V94" s="1" t="s">
        <v>449</v>
      </c>
      <c r="W94" s="1" t="s">
        <v>73</v>
      </c>
      <c r="AB94" s="1" t="s">
        <v>72</v>
      </c>
      <c r="AC94" s="2" t="s">
        <v>383</v>
      </c>
      <c r="AD94" s="1">
        <v>2.8</v>
      </c>
      <c r="AE94" s="1">
        <v>0.34</v>
      </c>
      <c r="AF94" s="1" t="s">
        <v>164</v>
      </c>
      <c r="AG94" s="1">
        <v>1.1914</v>
      </c>
      <c r="AH94" s="1">
        <v>5.1799999999999999E-2</v>
      </c>
      <c r="AI94" s="1" t="s">
        <v>168</v>
      </c>
    </row>
    <row r="95" spans="1:49" ht="45" customHeight="1" x14ac:dyDescent="0.2">
      <c r="A95" s="1" t="s">
        <v>444</v>
      </c>
      <c r="B95" s="1" t="s">
        <v>445</v>
      </c>
      <c r="C95" s="1">
        <v>2011</v>
      </c>
      <c r="D95" s="2" t="s">
        <v>446</v>
      </c>
      <c r="E95" s="1" t="s">
        <v>39</v>
      </c>
      <c r="F95" s="1" t="s">
        <v>39</v>
      </c>
      <c r="G95" s="1" t="s">
        <v>450</v>
      </c>
      <c r="H95" s="1" t="s">
        <v>91</v>
      </c>
      <c r="I95" s="1" t="s">
        <v>15</v>
      </c>
      <c r="J95" s="1" t="s">
        <v>413</v>
      </c>
      <c r="K95" s="1" t="s">
        <v>452</v>
      </c>
      <c r="L95" s="1" t="s">
        <v>387</v>
      </c>
      <c r="M95" s="1" t="s">
        <v>390</v>
      </c>
      <c r="O95" s="1">
        <v>0.6</v>
      </c>
      <c r="P95" s="1">
        <v>1.2</v>
      </c>
      <c r="Q95" s="1">
        <v>523.15</v>
      </c>
      <c r="R95" s="1">
        <v>1273</v>
      </c>
      <c r="S95" s="1">
        <v>0</v>
      </c>
      <c r="T95" s="1">
        <v>0</v>
      </c>
      <c r="V95" s="1" t="s">
        <v>456</v>
      </c>
      <c r="W95" s="1" t="s">
        <v>73</v>
      </c>
      <c r="AB95" s="1" t="s">
        <v>72</v>
      </c>
      <c r="AC95" s="2" t="s">
        <v>35</v>
      </c>
      <c r="AD95" s="1">
        <v>2.16</v>
      </c>
      <c r="AE95" s="1">
        <v>0.27</v>
      </c>
      <c r="AF95" s="1" t="s">
        <v>164</v>
      </c>
      <c r="AG95" s="1">
        <v>1.0338719999999999</v>
      </c>
      <c r="AH95" s="1">
        <v>5.1799999999999999E-2</v>
      </c>
      <c r="AI95" s="1" t="s">
        <v>168</v>
      </c>
    </row>
    <row r="96" spans="1:49" ht="45" customHeight="1" x14ac:dyDescent="0.2">
      <c r="A96" s="1" t="s">
        <v>444</v>
      </c>
      <c r="B96" s="1" t="s">
        <v>445</v>
      </c>
      <c r="C96" s="1">
        <v>2011</v>
      </c>
      <c r="D96" s="2" t="s">
        <v>446</v>
      </c>
      <c r="E96" s="1" t="s">
        <v>39</v>
      </c>
      <c r="F96" s="1" t="s">
        <v>39</v>
      </c>
      <c r="G96" s="1" t="s">
        <v>451</v>
      </c>
      <c r="H96" s="1" t="s">
        <v>333</v>
      </c>
      <c r="I96" s="1" t="s">
        <v>332</v>
      </c>
      <c r="J96" s="1" t="s">
        <v>413</v>
      </c>
      <c r="K96" s="1" t="s">
        <v>453</v>
      </c>
      <c r="L96" s="1" t="s">
        <v>455</v>
      </c>
      <c r="M96" s="1" t="s">
        <v>390</v>
      </c>
      <c r="O96" s="1">
        <v>0.6</v>
      </c>
      <c r="P96" s="1">
        <v>1.2</v>
      </c>
      <c r="Q96" s="1">
        <v>523.15</v>
      </c>
      <c r="R96" s="1">
        <v>1273</v>
      </c>
      <c r="S96" s="1">
        <v>90</v>
      </c>
      <c r="T96" s="1">
        <v>375</v>
      </c>
      <c r="V96" s="1" t="s">
        <v>456</v>
      </c>
      <c r="W96" s="1" t="s">
        <v>73</v>
      </c>
      <c r="AB96" s="1" t="s">
        <v>72</v>
      </c>
      <c r="AC96" s="2" t="s">
        <v>35</v>
      </c>
      <c r="AD96" s="1">
        <v>2.16</v>
      </c>
      <c r="AE96" s="1">
        <v>0.27</v>
      </c>
      <c r="AF96" s="1" t="s">
        <v>164</v>
      </c>
      <c r="AG96" s="1">
        <v>1.0338719999999999</v>
      </c>
      <c r="AH96" s="1">
        <v>5.1799999999999999E-2</v>
      </c>
      <c r="AI96" s="1" t="s">
        <v>168</v>
      </c>
      <c r="AJ96" s="2" t="s">
        <v>457</v>
      </c>
      <c r="AK96" s="1">
        <v>7.0000000000000007E-2</v>
      </c>
      <c r="AL96" s="1" t="s">
        <v>164</v>
      </c>
      <c r="AM96" s="1">
        <v>1.1299999999999999</v>
      </c>
      <c r="AN96" s="1">
        <v>0.05</v>
      </c>
      <c r="AO96" s="1" t="s">
        <v>169</v>
      </c>
      <c r="AP96" s="1">
        <v>0.73555999999999999</v>
      </c>
      <c r="AQ96" s="1">
        <v>1.0135999999999999E-2</v>
      </c>
      <c r="AR96" s="1" t="s">
        <v>168</v>
      </c>
    </row>
    <row r="97" spans="1:44" ht="45" customHeight="1" x14ac:dyDescent="0.2">
      <c r="A97" s="1" t="s">
        <v>444</v>
      </c>
      <c r="B97" s="1" t="s">
        <v>445</v>
      </c>
      <c r="C97" s="1">
        <v>2011</v>
      </c>
      <c r="D97" s="2" t="s">
        <v>446</v>
      </c>
      <c r="E97" s="1" t="s">
        <v>39</v>
      </c>
      <c r="F97" s="1" t="s">
        <v>39</v>
      </c>
      <c r="G97" s="1" t="s">
        <v>80</v>
      </c>
      <c r="H97" s="1" t="s">
        <v>333</v>
      </c>
      <c r="I97" s="1" t="s">
        <v>332</v>
      </c>
      <c r="J97" s="1" t="s">
        <v>413</v>
      </c>
      <c r="K97" s="1" t="s">
        <v>454</v>
      </c>
      <c r="L97" s="1" t="s">
        <v>455</v>
      </c>
      <c r="M97" s="1" t="s">
        <v>390</v>
      </c>
      <c r="O97" s="1">
        <v>0.6</v>
      </c>
      <c r="P97" s="1">
        <v>1.2</v>
      </c>
      <c r="Q97" s="1">
        <v>523.15</v>
      </c>
      <c r="R97" s="1">
        <v>1273</v>
      </c>
      <c r="S97" s="1">
        <v>340</v>
      </c>
      <c r="T97" s="1">
        <v>340</v>
      </c>
      <c r="V97" s="1" t="s">
        <v>456</v>
      </c>
      <c r="W97" s="1" t="s">
        <v>73</v>
      </c>
      <c r="AB97" s="1" t="s">
        <v>72</v>
      </c>
      <c r="AC97" s="2" t="s">
        <v>35</v>
      </c>
      <c r="AD97" s="1">
        <v>2.16</v>
      </c>
      <c r="AE97" s="1">
        <v>0.27</v>
      </c>
      <c r="AF97" s="1" t="s">
        <v>164</v>
      </c>
      <c r="AG97" s="1">
        <v>1.0338719999999999</v>
      </c>
      <c r="AH97" s="1">
        <v>5.1799999999999999E-2</v>
      </c>
      <c r="AI97" s="1" t="s">
        <v>168</v>
      </c>
      <c r="AJ97" s="1">
        <v>3.74</v>
      </c>
      <c r="AK97" s="1">
        <v>0.21</v>
      </c>
      <c r="AL97" s="1" t="s">
        <v>164</v>
      </c>
      <c r="AM97" s="1">
        <v>1.1299999999999999</v>
      </c>
      <c r="AO97" s="1" t="s">
        <v>169</v>
      </c>
      <c r="AP97" s="1">
        <v>0.75006399999999995</v>
      </c>
      <c r="AQ97" s="1">
        <v>2.0271999999999998E-2</v>
      </c>
      <c r="AR97" s="1" t="s">
        <v>168</v>
      </c>
    </row>
    <row r="100" spans="1:44" ht="45" customHeight="1" x14ac:dyDescent="0.2">
      <c r="AG100" s="2"/>
      <c r="AH100" s="2"/>
    </row>
    <row r="101" spans="1:44" ht="45" customHeight="1" x14ac:dyDescent="0.2">
      <c r="AG101" s="2"/>
      <c r="AH101" s="2"/>
    </row>
    <row r="102" spans="1:44" ht="45" customHeight="1" x14ac:dyDescent="0.2">
      <c r="AG102" s="2"/>
      <c r="AH102" s="2"/>
    </row>
    <row r="103" spans="1:44" ht="45" customHeight="1" x14ac:dyDescent="0.2">
      <c r="AG103" s="2"/>
      <c r="AH103" s="2"/>
    </row>
    <row r="104" spans="1:44" ht="45" customHeight="1" x14ac:dyDescent="0.2">
      <c r="AG104" s="2"/>
      <c r="AH104" s="2"/>
    </row>
  </sheetData>
  <hyperlinks>
    <hyperlink ref="D61" r:id="rId1" display="https://doi.org/10.1029/91JB02453" xr:uid="{9DA77ADE-4648-D14F-BFAB-BAA16B3E25E6}"/>
    <hyperlink ref="D62" r:id="rId2" display="https://doi.org/10.1029/1999GL008378" xr:uid="{231586C8-D3CA-B841-9E63-A5837AF1347A}"/>
    <hyperlink ref="D63" r:id="rId3" display="https://doi.org/10.1029/1999GL008378" xr:uid="{587A1BBB-4DC8-DA4D-9389-87DC4A9A72C9}"/>
    <hyperlink ref="D64" r:id="rId4" display="https://doi.org/10.1029/1999GL008378" xr:uid="{4511923F-ACB3-CA40-8E38-D99A4530C2ED}"/>
    <hyperlink ref="D65" r:id="rId5" display="https://doi.org/10.1029/1999GL008378" xr:uid="{0A5CBB8E-24A5-F841-8826-BBFB3BE110D7}"/>
    <hyperlink ref="D72" r:id="rId6" display="https://doi.org/10.1029/2011JB008774" xr:uid="{FD28369E-6DC2-144C-9D6E-0B6935E6BAA5}"/>
    <hyperlink ref="D73" r:id="rId7" display="https://doi.org/10.1002/2014GC005496" xr:uid="{ECD63802-404E-CB40-B168-15A7706644B2}"/>
    <hyperlink ref="D74" r:id="rId8" display="https://doi.org/10.1002/2014GC005496" xr:uid="{41C1DD95-33B1-0742-B20E-7ABE0821D94B}"/>
    <hyperlink ref="D75" r:id="rId9" display="https://doi.org/10.1002/2014GC005496" xr:uid="{2D97BEB1-7CA3-7748-ACB1-7EB116DF3165}"/>
    <hyperlink ref="D76" r:id="rId10" display="https://doi.org/10.1002/2016JB013555" xr:uid="{90862F9A-ADCE-4045-B195-F306237FFEC3}"/>
    <hyperlink ref="D77" r:id="rId11" display="https://doi.org/10.1002/2016JB013555" xr:uid="{769E99AD-F4AA-F543-9D93-1605FC66688B}"/>
    <hyperlink ref="D78" r:id="rId12" display="https://doi.org/10.1002/2016JB013555" xr:uid="{92B19AA2-C385-A64E-AE91-99D7D6705547}"/>
    <hyperlink ref="D82" r:id="rId13" display="https://doi.org/10.1029/2019JB017576" xr:uid="{4BD7993B-7B6F-6C43-BB0A-EF0AE4BF89DA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publication_database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2023-08-11T18:07:58Z</dcterms:created>
  <dcterms:modified xsi:type="dcterms:W3CDTF">2023-08-15T21:53:38Z</dcterms:modified>
</cp:coreProperties>
</file>